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1"/>
  </bookViews>
  <sheets>
    <sheet name="Foglio1" sheetId="1" r:id="rId1"/>
    <sheet name="ammortamenti" sheetId="2" r:id="rId2"/>
  </sheets>
  <definedNames>
    <definedName name="_xlnm.Print_Area" localSheetId="0">'Foglio1'!$A$1:$D$41</definedName>
    <definedName name="_xlnm.Print_Titles" localSheetId="1">'ammortamenti'!$1:$2</definedName>
  </definedNames>
  <calcPr fullCalcOnLoad="1"/>
</workbook>
</file>

<file path=xl/sharedStrings.xml><?xml version="1.0" encoding="utf-8"?>
<sst xmlns="http://schemas.openxmlformats.org/spreadsheetml/2006/main" count="198" uniqueCount="108">
  <si>
    <t>costo:</t>
  </si>
  <si>
    <t>BENE MOBILE</t>
  </si>
  <si>
    <t>DATA ACQUISTO</t>
  </si>
  <si>
    <t>POLTRONA OPERATIVA</t>
  </si>
  <si>
    <t>IMPIANTO DI ILLUMINAZIONE</t>
  </si>
  <si>
    <t>PARETE ATTREZZATA</t>
  </si>
  <si>
    <t>POSTO LAVORO</t>
  </si>
  <si>
    <t>ARMADIO IN METALLO E SOPRALZO</t>
  </si>
  <si>
    <t>I.V.A.</t>
  </si>
  <si>
    <t>esclusa</t>
  </si>
  <si>
    <t>inclusa</t>
  </si>
  <si>
    <t>SCLEROMETRO</t>
  </si>
  <si>
    <t>POSTAZIONE LAVORATIVA</t>
  </si>
  <si>
    <t>PARETE ATTREZZATA + POLTRONA + POSTO LAVORO</t>
  </si>
  <si>
    <t>MOBILETTO PENSILE</t>
  </si>
  <si>
    <t>AMPLIAMENTO IMPIANTO ANTIFURTO</t>
  </si>
  <si>
    <t>TENDE DA INTERNO + BASTONI + FRUSTE</t>
  </si>
  <si>
    <t>VIDEOCAMERA PHILIPS</t>
  </si>
  <si>
    <t>STAMPANTE HP LASERJET 1100</t>
  </si>
  <si>
    <t>STAMPANTE HP 880</t>
  </si>
  <si>
    <t>FOTOCOPIATRICE MINOLTA</t>
  </si>
  <si>
    <t>TASTIERA COMPUTER</t>
  </si>
  <si>
    <t>FRIGO BAR ELETTROLUX</t>
  </si>
  <si>
    <t>COPPIA CERNIERA ANTA PENSILE + GUIDA SCORREVOLE</t>
  </si>
  <si>
    <t>MACCHINA DA SCRIVERE MPS ET 2450</t>
  </si>
  <si>
    <t>GRUPPO CONTINUITA' ECO</t>
  </si>
  <si>
    <t>DRAGON NATURALLYSPEAKING MOBILE</t>
  </si>
  <si>
    <t>N.3 TELEFONI E CENTRALINO</t>
  </si>
  <si>
    <t>FAX CANON L-360</t>
  </si>
  <si>
    <t>STAMPANTE PIXMA IP4000</t>
  </si>
  <si>
    <t>SEGRETERIA TELEFONICA</t>
  </si>
  <si>
    <t>EPSON SCANNER P3590 PH</t>
  </si>
  <si>
    <t>FOTOCOPIATRICE DIGITALE KM2050 MITA</t>
  </si>
  <si>
    <t>CASSETTIERA + SUPPORTO + 2 SEDIE</t>
  </si>
  <si>
    <t>LAVAGNA LUMINOSA + PROIETTORE + SCHERMO</t>
  </si>
  <si>
    <t>CONDIZIONATORE</t>
  </si>
  <si>
    <t>COMPUTER ATHLON 2 GB + MASTERIZZATORE (PC Alle)</t>
  </si>
  <si>
    <t>COMPUTER PHILIPS 150 S2 + MODEM (PC Fra)</t>
  </si>
  <si>
    <t>MONITOR COMPUTER ACER AL 707 + GRUPPO CONTINUITA' (PC Alle)</t>
  </si>
  <si>
    <t>COMPUTER PIV 3.0 GHZ (PC Milly)</t>
  </si>
  <si>
    <t>COMPUTER PIV 2.8 GHZ Aspire 1452LCI (PC portatile)</t>
  </si>
  <si>
    <t>TELEFONO CORDLESS</t>
  </si>
  <si>
    <t>quota 2006</t>
  </si>
  <si>
    <t>residuo</t>
  </si>
  <si>
    <t>Macchine elettroniche</t>
  </si>
  <si>
    <t>Fondo amm.to 2005</t>
  </si>
  <si>
    <t>Fondo amm.to 2006</t>
  </si>
  <si>
    <t>Totale Generale</t>
  </si>
  <si>
    <t>Mobili Arredi e Attrezzature</t>
  </si>
  <si>
    <t>Impianti</t>
  </si>
  <si>
    <t>Impianti telefonici</t>
  </si>
  <si>
    <t>quota 2007</t>
  </si>
  <si>
    <t>Fondo amm.to 2007</t>
  </si>
  <si>
    <t xml:space="preserve">FRIGO BAR </t>
  </si>
  <si>
    <t>quota 2008</t>
  </si>
  <si>
    <t>Fondo amm.to 2008</t>
  </si>
  <si>
    <t>FOTOCOPIATRICE DIGITALE KONICA MINOLTA</t>
  </si>
  <si>
    <t>quota 2009</t>
  </si>
  <si>
    <t>Fondo amm.to 2009</t>
  </si>
  <si>
    <t>TFOTOCOPIATRIE NASHUA MPC 2050AD MATR. V2204301806</t>
  </si>
  <si>
    <t>STAMPANTE HP LASERJET P1005</t>
  </si>
  <si>
    <t>STAMPANTE HP LASERJET P1006</t>
  </si>
  <si>
    <t>quota 20010</t>
  </si>
  <si>
    <t>Fondo amm.to 2010</t>
  </si>
  <si>
    <t>quota 2011</t>
  </si>
  <si>
    <t>Fondo amm.to 2011</t>
  </si>
  <si>
    <t>GLOBALSCAN NX FOTOCOPIATRICE</t>
  </si>
  <si>
    <t>N. 3 PC ACER</t>
  </si>
  <si>
    <t>N.1 MONITOR ACER</t>
  </si>
  <si>
    <t>quota 2012</t>
  </si>
  <si>
    <t>Fondo amm.to 2012</t>
  </si>
  <si>
    <t>n.1 DISPOSITIVO WIRELESS</t>
  </si>
  <si>
    <t>quota 2013</t>
  </si>
  <si>
    <t>Fondo amm.to 2013</t>
  </si>
  <si>
    <t>n. 1 COMPUTER PAVILLON P6 226ELM</t>
  </si>
  <si>
    <t>IMPIANTO CONDIZIONAMENTO 2° PIANO SEGRETERIA</t>
  </si>
  <si>
    <t>quota 2014</t>
  </si>
  <si>
    <t>Fondo amm.to 2014</t>
  </si>
  <si>
    <t xml:space="preserve">n. 1 SERVER FUJITSU </t>
  </si>
  <si>
    <t>N. 3 PC ACTIVA ONE</t>
  </si>
  <si>
    <t>N. 1 CELVIN NAS SERVER</t>
  </si>
  <si>
    <t>N. 1 GRUPPO NIKI NIKY 1500</t>
  </si>
  <si>
    <t>SOFTWARE E INSTALLAZIONE CCS SRL FT. 1791</t>
  </si>
  <si>
    <t>quota 2015</t>
  </si>
  <si>
    <t>Fondo amm.to 2015</t>
  </si>
  <si>
    <t>quota 2016</t>
  </si>
  <si>
    <t>FRIGORIFERO DCG 100 LT</t>
  </si>
  <si>
    <t>quota 2017</t>
  </si>
  <si>
    <t>Fondo amm.to 2017</t>
  </si>
  <si>
    <t>quota 2018</t>
  </si>
  <si>
    <t>Fondo amm.to 2018</t>
  </si>
  <si>
    <t>SOFTWARE GESTIONE ALBO</t>
  </si>
  <si>
    <t>SOFTWARE</t>
  </si>
  <si>
    <t>quota 2019</t>
  </si>
  <si>
    <t>Fondo amm.to 2019</t>
  </si>
  <si>
    <t>N. 1 PC PORTATITE ASUS TERABYTE</t>
  </si>
  <si>
    <t>quota 2020</t>
  </si>
  <si>
    <t>Fondo amm.to 2020</t>
  </si>
  <si>
    <t>N. 1 COMPUTER E MONITOR LENOVO</t>
  </si>
  <si>
    <t>N. 1 STAMPANTE HP OJ MOBILE</t>
  </si>
  <si>
    <t>N. 1 NAS QNAP E HARD DISK</t>
  </si>
  <si>
    <t xml:space="preserve">N. 1 PC ASUS PORTATILE VIVOBOOK </t>
  </si>
  <si>
    <t>OFFICE PER CONSIGLIO DISCIPLINA</t>
  </si>
  <si>
    <t>COLLEGAMENTE PC DA REMOTO SUPREMO</t>
  </si>
  <si>
    <t>MODULO INTEGRATIVO PIATTAFORMA CREDITI</t>
  </si>
  <si>
    <t>N. 1 NOTEBOOK CONSIGLIO DISCIPLINA</t>
  </si>
  <si>
    <t>quota 2021</t>
  </si>
  <si>
    <t>Fondo amm.to 2021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</si>
</sst>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[$€-2]\ #,##0.00"/>
    <numFmt numFmtId="187" formatCode="h\.mm\.ss"/>
    <numFmt numFmtId="188" formatCode="[$-410]dddd\ d\ mmmm\ yyyy"/>
    <numFmt numFmtId="189" formatCode="[$-410]d\-mmm\-yy;@"/>
    <numFmt numFmtId="190" formatCode="&quot;L.&quot;\ #,##0"/>
    <numFmt numFmtId="191" formatCode="mmm\-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Garamond"/>
      <family val="1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89" fontId="4" fillId="0" borderId="10" xfId="0" applyNumberFormat="1" applyFont="1" applyBorder="1" applyAlignment="1">
      <alignment horizontal="left" vertical="center"/>
    </xf>
    <xf numFmtId="190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86" fontId="4" fillId="0" borderId="10" xfId="0" applyNumberFormat="1" applyFont="1" applyBorder="1" applyAlignment="1">
      <alignment horizontal="left" vertical="center"/>
    </xf>
    <xf numFmtId="43" fontId="0" fillId="0" borderId="0" xfId="43" applyFont="1" applyAlignment="1">
      <alignment/>
    </xf>
    <xf numFmtId="190" fontId="4" fillId="0" borderId="0" xfId="0" applyNumberFormat="1" applyFont="1" applyBorder="1" applyAlignment="1">
      <alignment horizontal="left" vertical="center"/>
    </xf>
    <xf numFmtId="190" fontId="4" fillId="0" borderId="12" xfId="0" applyNumberFormat="1" applyFont="1" applyBorder="1" applyAlignment="1">
      <alignment horizontal="left" vertical="center"/>
    </xf>
    <xf numFmtId="186" fontId="4" fillId="0" borderId="12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89" fontId="1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9" fontId="0" fillId="0" borderId="0" xfId="43" applyNumberFormat="1" applyFont="1" applyAlignment="1">
      <alignment/>
    </xf>
    <xf numFmtId="9" fontId="0" fillId="0" borderId="0" xfId="48" applyFont="1" applyAlignment="1">
      <alignment horizontal="center"/>
    </xf>
    <xf numFmtId="0" fontId="6" fillId="0" borderId="0" xfId="0" applyFont="1" applyAlignment="1">
      <alignment/>
    </xf>
    <xf numFmtId="43" fontId="6" fillId="0" borderId="0" xfId="43" applyFont="1" applyAlignment="1">
      <alignment/>
    </xf>
    <xf numFmtId="0" fontId="6" fillId="0" borderId="0" xfId="0" applyFont="1" applyBorder="1" applyAlignment="1">
      <alignment/>
    </xf>
    <xf numFmtId="43" fontId="0" fillId="0" borderId="0" xfId="43" applyFont="1" applyFill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43" fontId="7" fillId="0" borderId="0" xfId="43" applyFont="1" applyAlignment="1">
      <alignment/>
    </xf>
    <xf numFmtId="9" fontId="0" fillId="0" borderId="0" xfId="48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9" fontId="0" fillId="0" borderId="0" xfId="43" applyNumberFormat="1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vertical="center"/>
    </xf>
    <xf numFmtId="189" fontId="1" fillId="0" borderId="0" xfId="0" applyNumberFormat="1" applyFont="1" applyFill="1" applyBorder="1" applyAlignment="1">
      <alignment horizontal="left" vertical="center"/>
    </xf>
    <xf numFmtId="190" fontId="4" fillId="0" borderId="0" xfId="0" applyNumberFormat="1" applyFont="1" applyFill="1" applyBorder="1" applyAlignment="1">
      <alignment horizontal="left" vertical="center"/>
    </xf>
    <xf numFmtId="43" fontId="0" fillId="0" borderId="0" xfId="0" applyNumberFormat="1" applyFill="1" applyAlignment="1">
      <alignment/>
    </xf>
    <xf numFmtId="186" fontId="4" fillId="0" borderId="0" xfId="0" applyNumberFormat="1" applyFont="1" applyBorder="1" applyAlignment="1">
      <alignment horizontal="left" vertical="center"/>
    </xf>
    <xf numFmtId="43" fontId="6" fillId="0" borderId="0" xfId="43" applyNumberFormat="1" applyFont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0" fontId="1" fillId="0" borderId="0" xfId="0" applyFont="1" applyBorder="1" applyAlignment="1">
      <alignment horizontal="left" vertical="center"/>
    </xf>
    <xf numFmtId="9" fontId="6" fillId="0" borderId="0" xfId="43" applyNumberFormat="1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6" fillId="0" borderId="0" xfId="43" applyNumberFormat="1" applyFont="1" applyAlignment="1">
      <alignment/>
    </xf>
    <xf numFmtId="4" fontId="6" fillId="0" borderId="0" xfId="0" applyNumberFormat="1" applyFont="1" applyAlignment="1">
      <alignment/>
    </xf>
    <xf numFmtId="4" fontId="7" fillId="0" borderId="0" xfId="43" applyNumberFormat="1" applyFont="1" applyAlignment="1">
      <alignment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2" borderId="17" xfId="0" applyFont="1" applyFill="1" applyBorder="1" applyAlignment="1">
      <alignment horizontal="left" vertical="center"/>
    </xf>
    <xf numFmtId="0" fontId="3" fillId="32" borderId="18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4" fontId="3" fillId="32" borderId="15" xfId="43" applyNumberFormat="1" applyFont="1" applyFill="1" applyBorder="1" applyAlignment="1">
      <alignment horizontal="center" vertical="center" wrapText="1"/>
    </xf>
    <xf numFmtId="4" fontId="3" fillId="32" borderId="16" xfId="43" applyNumberFormat="1" applyFont="1" applyFill="1" applyBorder="1" applyAlignment="1">
      <alignment horizontal="center" vertical="center" wrapText="1"/>
    </xf>
    <xf numFmtId="43" fontId="3" fillId="32" borderId="15" xfId="43" applyFont="1" applyFill="1" applyBorder="1" applyAlignment="1">
      <alignment horizontal="center" vertical="center" wrapText="1"/>
    </xf>
    <xf numFmtId="43" fontId="3" fillId="32" borderId="16" xfId="43" applyFont="1" applyFill="1" applyBorder="1" applyAlignment="1">
      <alignment horizontal="center" vertical="center" wrapText="1"/>
    </xf>
    <xf numFmtId="43" fontId="3" fillId="32" borderId="15" xfId="43" applyFont="1" applyFill="1" applyBorder="1" applyAlignment="1">
      <alignment horizontal="center" vertical="center"/>
    </xf>
    <xf numFmtId="43" fontId="3" fillId="32" borderId="16" xfId="43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180975</xdr:rowOff>
    </xdr:from>
    <xdr:to>
      <xdr:col>0</xdr:col>
      <xdr:colOff>1333500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1181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6.7109375" style="1" bestFit="1" customWidth="1"/>
    <col min="2" max="2" width="14.8515625" style="1" bestFit="1" customWidth="1"/>
    <col min="3" max="3" width="11.140625" style="1" bestFit="1" customWidth="1"/>
    <col min="4" max="4" width="7.28125" style="1" bestFit="1" customWidth="1"/>
    <col min="5" max="16384" width="9.140625" style="1" customWidth="1"/>
  </cols>
  <sheetData>
    <row r="1" ht="79.5" customHeight="1"/>
    <row r="2" spans="1:4" ht="19.5" customHeight="1">
      <c r="A2" s="51"/>
      <c r="B2" s="51"/>
      <c r="C2" s="51"/>
      <c r="D2" s="2"/>
    </row>
    <row r="3" spans="1:4" ht="18.75" customHeight="1">
      <c r="A3" s="52" t="s">
        <v>1</v>
      </c>
      <c r="B3" s="54" t="s">
        <v>2</v>
      </c>
      <c r="C3" s="49" t="s">
        <v>0</v>
      </c>
      <c r="D3" s="49" t="s">
        <v>8</v>
      </c>
    </row>
    <row r="4" spans="1:4" ht="12.75" customHeight="1">
      <c r="A4" s="53"/>
      <c r="B4" s="55"/>
      <c r="C4" s="50"/>
      <c r="D4" s="50"/>
    </row>
    <row r="5" spans="1:4" ht="34.5" customHeight="1">
      <c r="A5" s="3" t="s">
        <v>11</v>
      </c>
      <c r="B5" s="4">
        <v>35226</v>
      </c>
      <c r="C5" s="5">
        <v>412930</v>
      </c>
      <c r="D5" s="5" t="s">
        <v>10</v>
      </c>
    </row>
    <row r="6" spans="1:4" ht="34.5" customHeight="1">
      <c r="A6" s="3" t="s">
        <v>12</v>
      </c>
      <c r="B6" s="4">
        <v>35271</v>
      </c>
      <c r="C6" s="5">
        <v>12733000</v>
      </c>
      <c r="D6" s="5" t="s">
        <v>10</v>
      </c>
    </row>
    <row r="7" spans="1:4" ht="34.5" customHeight="1">
      <c r="A7" s="3" t="s">
        <v>33</v>
      </c>
      <c r="B7" s="4">
        <v>35353</v>
      </c>
      <c r="C7" s="5">
        <v>1461320</v>
      </c>
      <c r="D7" s="5" t="s">
        <v>10</v>
      </c>
    </row>
    <row r="8" spans="1:4" ht="34.5" customHeight="1">
      <c r="A8" s="3" t="s">
        <v>14</v>
      </c>
      <c r="B8" s="4">
        <v>35415</v>
      </c>
      <c r="C8" s="5">
        <v>882980</v>
      </c>
      <c r="D8" s="5" t="s">
        <v>10</v>
      </c>
    </row>
    <row r="9" spans="1:4" ht="34.5" customHeight="1">
      <c r="A9" s="3" t="s">
        <v>34</v>
      </c>
      <c r="B9" s="4">
        <v>35508</v>
      </c>
      <c r="C9" s="5">
        <v>2454970</v>
      </c>
      <c r="D9" s="5" t="s">
        <v>10</v>
      </c>
    </row>
    <row r="10" spans="1:4" ht="34.5" customHeight="1">
      <c r="A10" s="3" t="s">
        <v>15</v>
      </c>
      <c r="B10" s="4">
        <v>36098</v>
      </c>
      <c r="C10" s="5">
        <v>463200</v>
      </c>
      <c r="D10" s="5" t="s">
        <v>10</v>
      </c>
    </row>
    <row r="11" spans="1:4" ht="51.75" customHeight="1">
      <c r="A11" s="3" t="s">
        <v>13</v>
      </c>
      <c r="B11" s="4">
        <v>36108</v>
      </c>
      <c r="C11" s="5">
        <v>3062000</v>
      </c>
      <c r="D11" s="5" t="s">
        <v>10</v>
      </c>
    </row>
    <row r="12" spans="1:4" ht="50.25" customHeight="1">
      <c r="A12" s="3" t="s">
        <v>4</v>
      </c>
      <c r="B12" s="4">
        <v>36108</v>
      </c>
      <c r="C12" s="5">
        <v>309000</v>
      </c>
      <c r="D12" s="5" t="s">
        <v>10</v>
      </c>
    </row>
    <row r="13" spans="1:4" ht="34.5" customHeight="1">
      <c r="A13" s="3" t="s">
        <v>5</v>
      </c>
      <c r="B13" s="4">
        <v>36108</v>
      </c>
      <c r="C13" s="5">
        <v>1520000</v>
      </c>
      <c r="D13" s="5" t="s">
        <v>10</v>
      </c>
    </row>
    <row r="14" spans="1:4" ht="34.5" customHeight="1">
      <c r="A14" s="3" t="s">
        <v>6</v>
      </c>
      <c r="B14" s="4">
        <v>36108</v>
      </c>
      <c r="C14" s="5">
        <v>770000</v>
      </c>
      <c r="D14" s="5" t="s">
        <v>10</v>
      </c>
    </row>
    <row r="15" spans="1:4" ht="34.5" customHeight="1">
      <c r="A15" s="6" t="s">
        <v>7</v>
      </c>
      <c r="B15" s="4">
        <v>36108</v>
      </c>
      <c r="C15" s="5">
        <v>358000</v>
      </c>
      <c r="D15" s="5" t="s">
        <v>10</v>
      </c>
    </row>
    <row r="16" spans="1:4" ht="34.5" customHeight="1">
      <c r="A16" s="6" t="s">
        <v>3</v>
      </c>
      <c r="B16" s="4">
        <v>36109</v>
      </c>
      <c r="C16" s="5">
        <v>1430400</v>
      </c>
      <c r="D16" s="5" t="s">
        <v>10</v>
      </c>
    </row>
    <row r="17" spans="1:4" ht="34.5" customHeight="1">
      <c r="A17" s="3" t="s">
        <v>17</v>
      </c>
      <c r="B17" s="4">
        <v>36174</v>
      </c>
      <c r="C17" s="7">
        <v>115</v>
      </c>
      <c r="D17" s="5" t="s">
        <v>10</v>
      </c>
    </row>
    <row r="18" spans="1:4" ht="34.5" customHeight="1">
      <c r="A18" s="3" t="s">
        <v>35</v>
      </c>
      <c r="B18" s="4">
        <v>36210</v>
      </c>
      <c r="C18" s="5">
        <v>2160000</v>
      </c>
      <c r="D18" s="5" t="s">
        <v>10</v>
      </c>
    </row>
    <row r="19" spans="1:4" ht="34.5" customHeight="1">
      <c r="A19" s="3" t="s">
        <v>16</v>
      </c>
      <c r="B19" s="4">
        <v>36233</v>
      </c>
      <c r="C19" s="5">
        <v>2604240</v>
      </c>
      <c r="D19" s="5" t="s">
        <v>10</v>
      </c>
    </row>
    <row r="20" spans="1:4" ht="34.5" customHeight="1">
      <c r="A20" s="3" t="s">
        <v>19</v>
      </c>
      <c r="B20" s="4">
        <v>36262</v>
      </c>
      <c r="C20" s="5">
        <v>588000</v>
      </c>
      <c r="D20" s="5" t="s">
        <v>10</v>
      </c>
    </row>
    <row r="21" spans="1:4" ht="34.5" customHeight="1">
      <c r="A21" s="3" t="s">
        <v>23</v>
      </c>
      <c r="B21" s="4">
        <v>36280</v>
      </c>
      <c r="C21" s="5">
        <v>360000</v>
      </c>
      <c r="D21" s="5" t="s">
        <v>10</v>
      </c>
    </row>
    <row r="22" spans="1:4" ht="34.5" customHeight="1">
      <c r="A22" s="3" t="s">
        <v>22</v>
      </c>
      <c r="B22" s="4">
        <v>36309</v>
      </c>
      <c r="C22" s="5">
        <v>625000</v>
      </c>
      <c r="D22" s="5" t="s">
        <v>10</v>
      </c>
    </row>
    <row r="23" spans="1:4" ht="34.5" customHeight="1">
      <c r="A23" s="3" t="s">
        <v>20</v>
      </c>
      <c r="B23" s="4">
        <v>36372</v>
      </c>
      <c r="C23" s="5">
        <v>11440000</v>
      </c>
      <c r="D23" s="5" t="s">
        <v>10</v>
      </c>
    </row>
    <row r="24" spans="1:4" ht="34.5" customHeight="1">
      <c r="A24" s="3" t="s">
        <v>18</v>
      </c>
      <c r="B24" s="4">
        <v>36494</v>
      </c>
      <c r="C24" s="5">
        <v>834000</v>
      </c>
      <c r="D24" s="5" t="s">
        <v>10</v>
      </c>
    </row>
    <row r="25" spans="1:4" ht="34.5" customHeight="1">
      <c r="A25" s="3" t="s">
        <v>21</v>
      </c>
      <c r="B25" s="4">
        <v>36494</v>
      </c>
      <c r="C25" s="5">
        <v>24000</v>
      </c>
      <c r="D25" s="5" t="s">
        <v>10</v>
      </c>
    </row>
    <row r="26" spans="1:4" ht="34.5" customHeight="1">
      <c r="A26" s="3" t="s">
        <v>25</v>
      </c>
      <c r="B26" s="4">
        <v>36556</v>
      </c>
      <c r="C26" s="5">
        <v>264000</v>
      </c>
      <c r="D26" s="5" t="s">
        <v>10</v>
      </c>
    </row>
    <row r="27" spans="1:4" ht="34.5" customHeight="1">
      <c r="A27" s="3" t="s">
        <v>24</v>
      </c>
      <c r="B27" s="4">
        <v>36606</v>
      </c>
      <c r="C27" s="5">
        <v>1080000</v>
      </c>
      <c r="D27" s="5" t="s">
        <v>10</v>
      </c>
    </row>
    <row r="28" spans="1:4" ht="34.5" customHeight="1">
      <c r="A28" s="3" t="s">
        <v>18</v>
      </c>
      <c r="B28" s="4">
        <v>36616</v>
      </c>
      <c r="C28" s="5">
        <v>660000</v>
      </c>
      <c r="D28" s="5" t="s">
        <v>10</v>
      </c>
    </row>
    <row r="29" spans="1:4" ht="34.5" customHeight="1">
      <c r="A29" s="3" t="s">
        <v>37</v>
      </c>
      <c r="B29" s="4">
        <v>37195</v>
      </c>
      <c r="C29" s="5">
        <v>2534400</v>
      </c>
      <c r="D29" s="5" t="s">
        <v>10</v>
      </c>
    </row>
    <row r="30" spans="1:4" ht="34.5" customHeight="1">
      <c r="A30" s="3" t="s">
        <v>26</v>
      </c>
      <c r="B30" s="4">
        <v>37328</v>
      </c>
      <c r="C30" s="7">
        <v>376.6</v>
      </c>
      <c r="D30" s="5" t="s">
        <v>10</v>
      </c>
    </row>
    <row r="31" spans="1:4" ht="34.5" customHeight="1">
      <c r="A31" s="3" t="s">
        <v>38</v>
      </c>
      <c r="B31" s="4">
        <v>37711</v>
      </c>
      <c r="C31" s="7">
        <v>770.4</v>
      </c>
      <c r="D31" s="5" t="s">
        <v>10</v>
      </c>
    </row>
    <row r="32" spans="1:4" ht="34.5" customHeight="1">
      <c r="A32" s="3" t="s">
        <v>36</v>
      </c>
      <c r="B32" s="4">
        <v>37437</v>
      </c>
      <c r="C32" s="7">
        <v>3103.64</v>
      </c>
      <c r="D32" s="5" t="s">
        <v>10</v>
      </c>
    </row>
    <row r="33" spans="1:4" ht="34.5" customHeight="1">
      <c r="A33" s="3" t="s">
        <v>40</v>
      </c>
      <c r="B33" s="4">
        <v>38077</v>
      </c>
      <c r="C33" s="7">
        <v>2122.56</v>
      </c>
      <c r="D33" s="5" t="s">
        <v>10</v>
      </c>
    </row>
    <row r="34" spans="1:4" ht="34.5" customHeight="1">
      <c r="A34" s="3" t="s">
        <v>27</v>
      </c>
      <c r="B34" s="4">
        <v>38082</v>
      </c>
      <c r="C34" s="7">
        <v>634.14</v>
      </c>
      <c r="D34" s="5" t="s">
        <v>10</v>
      </c>
    </row>
    <row r="35" spans="1:4" ht="34.5" customHeight="1">
      <c r="A35" s="3" t="s">
        <v>28</v>
      </c>
      <c r="B35" s="4">
        <v>38148</v>
      </c>
      <c r="C35" s="7">
        <v>780</v>
      </c>
      <c r="D35" s="5" t="s">
        <v>10</v>
      </c>
    </row>
    <row r="36" spans="1:4" ht="34.5" customHeight="1">
      <c r="A36" s="3" t="s">
        <v>39</v>
      </c>
      <c r="B36" s="4">
        <v>38442</v>
      </c>
      <c r="C36" s="7">
        <v>1590</v>
      </c>
      <c r="D36" s="5" t="s">
        <v>10</v>
      </c>
    </row>
    <row r="37" spans="1:4" ht="34.5" customHeight="1">
      <c r="A37" s="3" t="s">
        <v>41</v>
      </c>
      <c r="B37" s="4">
        <v>38451</v>
      </c>
      <c r="C37" s="7">
        <v>29.9</v>
      </c>
      <c r="D37" s="5" t="s">
        <v>10</v>
      </c>
    </row>
    <row r="38" spans="1:4" ht="34.5" customHeight="1">
      <c r="A38" s="3" t="s">
        <v>29</v>
      </c>
      <c r="B38" s="4">
        <v>38453</v>
      </c>
      <c r="C38" s="7">
        <v>178.38</v>
      </c>
      <c r="D38" s="5" t="s">
        <v>9</v>
      </c>
    </row>
    <row r="39" spans="1:4" ht="34.5" customHeight="1">
      <c r="A39" s="3" t="s">
        <v>30</v>
      </c>
      <c r="B39" s="4">
        <v>38622</v>
      </c>
      <c r="C39" s="7">
        <v>28</v>
      </c>
      <c r="D39" s="5" t="s">
        <v>10</v>
      </c>
    </row>
    <row r="40" spans="1:4" ht="34.5" customHeight="1">
      <c r="A40" s="3" t="s">
        <v>31</v>
      </c>
      <c r="B40" s="4">
        <v>38776</v>
      </c>
      <c r="C40" s="7">
        <v>139.2</v>
      </c>
      <c r="D40" s="5" t="s">
        <v>10</v>
      </c>
    </row>
    <row r="41" spans="1:4" ht="34.5" customHeight="1">
      <c r="A41" s="3" t="s">
        <v>32</v>
      </c>
      <c r="B41" s="4">
        <v>38929</v>
      </c>
      <c r="C41" s="7">
        <v>3726.19</v>
      </c>
      <c r="D41" s="5" t="s">
        <v>10</v>
      </c>
    </row>
  </sheetData>
  <sheetProtection/>
  <mergeCells count="5">
    <mergeCell ref="D3:D4"/>
    <mergeCell ref="A2:C2"/>
    <mergeCell ref="A3:A4"/>
    <mergeCell ref="C3:C4"/>
    <mergeCell ref="B3:B4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W86" sqref="AW86"/>
    </sheetView>
  </sheetViews>
  <sheetFormatPr defaultColWidth="9.140625" defaultRowHeight="12.75"/>
  <cols>
    <col min="1" max="1" width="47.00390625" style="0" customWidth="1"/>
    <col min="2" max="2" width="11.7109375" style="0" customWidth="1"/>
    <col min="3" max="3" width="11.140625" style="0" hidden="1" customWidth="1"/>
    <col min="4" max="4" width="12.28125" style="8" customWidth="1"/>
    <col min="5" max="5" width="14.140625" style="8" hidden="1" customWidth="1"/>
    <col min="6" max="6" width="13.8515625" style="8" hidden="1" customWidth="1"/>
    <col min="7" max="7" width="12.8515625" style="8" hidden="1" customWidth="1"/>
    <col min="8" max="8" width="12.28125" style="8" hidden="1" customWidth="1"/>
    <col min="9" max="9" width="12.140625" style="8" hidden="1" customWidth="1"/>
    <col min="10" max="10" width="12.7109375" style="0" hidden="1" customWidth="1"/>
    <col min="11" max="12" width="11.00390625" style="0" hidden="1" customWidth="1"/>
    <col min="13" max="17" width="12.7109375" style="0" hidden="1" customWidth="1"/>
    <col min="18" max="18" width="14.00390625" style="0" hidden="1" customWidth="1"/>
    <col min="19" max="19" width="13.7109375" style="8" hidden="1" customWidth="1"/>
    <col min="20" max="20" width="13.00390625" style="0" hidden="1" customWidth="1"/>
    <col min="21" max="21" width="13.421875" style="0" hidden="1" customWidth="1"/>
    <col min="22" max="22" width="10.421875" style="0" hidden="1" customWidth="1"/>
    <col min="23" max="23" width="10.8515625" style="0" hidden="1" customWidth="1"/>
    <col min="24" max="24" width="9.8515625" style="0" hidden="1" customWidth="1"/>
    <col min="25" max="25" width="11.421875" style="0" hidden="1" customWidth="1"/>
    <col min="26" max="26" width="12.28125" style="0" hidden="1" customWidth="1"/>
    <col min="27" max="27" width="11.57421875" style="0" hidden="1" customWidth="1"/>
    <col min="28" max="28" width="11.7109375" style="0" hidden="1" customWidth="1"/>
    <col min="29" max="29" width="12.140625" style="0" hidden="1" customWidth="1"/>
    <col min="30" max="30" width="13.57421875" style="0" hidden="1" customWidth="1"/>
    <col min="31" max="31" width="10.421875" style="0" hidden="1" customWidth="1"/>
    <col min="32" max="32" width="14.28125" style="0" hidden="1" customWidth="1"/>
    <col min="33" max="33" width="13.421875" style="0" hidden="1" customWidth="1"/>
    <col min="34" max="34" width="10.421875" style="0" hidden="1" customWidth="1"/>
    <col min="35" max="35" width="14.28125" style="0" hidden="1" customWidth="1"/>
    <col min="36" max="36" width="13.421875" style="0" hidden="1" customWidth="1"/>
    <col min="37" max="37" width="10.421875" style="0" hidden="1" customWidth="1"/>
    <col min="38" max="38" width="14.28125" style="0" hidden="1" customWidth="1"/>
    <col min="39" max="39" width="13.421875" style="0" hidden="1" customWidth="1"/>
    <col min="40" max="40" width="10.57421875" style="0" hidden="1" customWidth="1"/>
    <col min="41" max="41" width="14.421875" style="0" hidden="1" customWidth="1"/>
    <col min="42" max="42" width="12.57421875" style="0" hidden="1" customWidth="1"/>
    <col min="43" max="43" width="13.00390625" style="0" hidden="1" customWidth="1"/>
    <col min="44" max="44" width="12.28125" style="0" customWidth="1"/>
    <col min="45" max="45" width="9.8515625" style="0" customWidth="1"/>
    <col min="46" max="46" width="15.57421875" style="45" customWidth="1"/>
    <col min="47" max="47" width="13.421875" style="0" customWidth="1"/>
    <col min="48" max="48" width="12.28125" style="0" customWidth="1"/>
    <col min="49" max="49" width="10.00390625" style="0" bestFit="1" customWidth="1"/>
    <col min="50" max="50" width="12.00390625" style="0" customWidth="1"/>
    <col min="51" max="51" width="11.7109375" style="0" customWidth="1"/>
  </cols>
  <sheetData>
    <row r="1" spans="1:51" ht="12.75" customHeight="1">
      <c r="A1" s="52" t="s">
        <v>1</v>
      </c>
      <c r="B1" s="54" t="s">
        <v>2</v>
      </c>
      <c r="C1" s="49" t="s">
        <v>0</v>
      </c>
      <c r="D1" s="60" t="s">
        <v>0</v>
      </c>
      <c r="E1" s="58" t="s">
        <v>45</v>
      </c>
      <c r="F1" s="58" t="s">
        <v>42</v>
      </c>
      <c r="G1" s="58" t="s">
        <v>46</v>
      </c>
      <c r="H1" s="58" t="s">
        <v>43</v>
      </c>
      <c r="I1" s="58" t="s">
        <v>51</v>
      </c>
      <c r="J1" s="58" t="s">
        <v>52</v>
      </c>
      <c r="K1" s="58" t="s">
        <v>43</v>
      </c>
      <c r="L1" s="58" t="s">
        <v>54</v>
      </c>
      <c r="M1" s="58" t="s">
        <v>55</v>
      </c>
      <c r="N1" s="58" t="s">
        <v>57</v>
      </c>
      <c r="O1" s="58" t="s">
        <v>58</v>
      </c>
      <c r="P1" s="58" t="s">
        <v>62</v>
      </c>
      <c r="Q1" s="58" t="s">
        <v>63</v>
      </c>
      <c r="R1" s="58" t="s">
        <v>43</v>
      </c>
      <c r="S1" s="58" t="s">
        <v>64</v>
      </c>
      <c r="T1" s="58" t="s">
        <v>65</v>
      </c>
      <c r="U1" s="58" t="s">
        <v>43</v>
      </c>
      <c r="V1" s="58" t="s">
        <v>69</v>
      </c>
      <c r="W1" s="58" t="s">
        <v>70</v>
      </c>
      <c r="X1" s="58" t="s">
        <v>43</v>
      </c>
      <c r="Y1" s="58" t="s">
        <v>72</v>
      </c>
      <c r="Z1" s="58" t="s">
        <v>73</v>
      </c>
      <c r="AA1" s="58" t="s">
        <v>43</v>
      </c>
      <c r="AB1" s="58" t="s">
        <v>76</v>
      </c>
      <c r="AC1" s="58" t="s">
        <v>77</v>
      </c>
      <c r="AD1" s="58" t="s">
        <v>43</v>
      </c>
      <c r="AE1" s="58" t="s">
        <v>83</v>
      </c>
      <c r="AF1" s="58" t="s">
        <v>84</v>
      </c>
      <c r="AG1" s="58" t="s">
        <v>43</v>
      </c>
      <c r="AH1" s="58" t="s">
        <v>85</v>
      </c>
      <c r="AI1" s="58" t="s">
        <v>84</v>
      </c>
      <c r="AJ1" s="58" t="s">
        <v>43</v>
      </c>
      <c r="AK1" s="58" t="s">
        <v>87</v>
      </c>
      <c r="AL1" s="58" t="s">
        <v>88</v>
      </c>
      <c r="AM1" s="58" t="s">
        <v>43</v>
      </c>
      <c r="AN1" s="58" t="s">
        <v>89</v>
      </c>
      <c r="AO1" s="58" t="s">
        <v>90</v>
      </c>
      <c r="AP1" s="58" t="s">
        <v>43</v>
      </c>
      <c r="AQ1" s="58" t="s">
        <v>93</v>
      </c>
      <c r="AR1" s="58" t="s">
        <v>94</v>
      </c>
      <c r="AS1" s="58" t="s">
        <v>43</v>
      </c>
      <c r="AT1" s="56" t="s">
        <v>96</v>
      </c>
      <c r="AU1" s="58" t="s">
        <v>97</v>
      </c>
      <c r="AV1" s="58" t="s">
        <v>43</v>
      </c>
      <c r="AW1" s="56" t="s">
        <v>106</v>
      </c>
      <c r="AX1" s="58" t="s">
        <v>107</v>
      </c>
      <c r="AY1" s="58" t="s">
        <v>43</v>
      </c>
    </row>
    <row r="2" spans="1:51" ht="16.5" customHeight="1">
      <c r="A2" s="53"/>
      <c r="B2" s="55"/>
      <c r="C2" s="50"/>
      <c r="D2" s="61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7"/>
      <c r="AU2" s="59"/>
      <c r="AV2" s="59"/>
      <c r="AW2" s="57"/>
      <c r="AX2" s="59"/>
      <c r="AY2" s="59"/>
    </row>
    <row r="3" spans="1:46" s="24" customFormat="1" ht="18.75" customHeight="1">
      <c r="A3" s="31" t="s">
        <v>44</v>
      </c>
      <c r="B3" s="26"/>
      <c r="C3" s="25"/>
      <c r="D3" s="29">
        <v>0.2</v>
      </c>
      <c r="E3" s="23"/>
      <c r="F3" s="23"/>
      <c r="G3" s="23"/>
      <c r="H3" s="23"/>
      <c r="I3" s="23"/>
      <c r="S3" s="23"/>
      <c r="AT3" s="44"/>
    </row>
    <row r="4" spans="1:51" ht="19.5" customHeight="1">
      <c r="A4" s="14" t="s">
        <v>11</v>
      </c>
      <c r="B4" s="15">
        <v>35226</v>
      </c>
      <c r="C4" s="10">
        <v>412930</v>
      </c>
      <c r="D4" s="8">
        <f>+C4/1936.27</f>
        <v>213.26054734102166</v>
      </c>
      <c r="E4" s="8">
        <f>+D4</f>
        <v>213.26054734102166</v>
      </c>
      <c r="G4" s="8">
        <f>+E4+F4</f>
        <v>213.26054734102166</v>
      </c>
      <c r="H4" s="8">
        <f>+D4-G4</f>
        <v>0</v>
      </c>
      <c r="J4" s="33">
        <f>+G4+I4</f>
        <v>213.26054734102166</v>
      </c>
      <c r="K4" s="33">
        <f>+D4-J4</f>
        <v>0</v>
      </c>
      <c r="L4" s="8"/>
      <c r="M4" s="33">
        <f>+J4+L4</f>
        <v>213.26054734102166</v>
      </c>
      <c r="N4" s="33"/>
      <c r="O4" s="33">
        <f>+M4+N4</f>
        <v>213.26054734102166</v>
      </c>
      <c r="P4" s="33"/>
      <c r="Q4" s="33">
        <f aca="true" t="shared" si="0" ref="Q4:Q19">+P4+O4</f>
        <v>213.26054734102166</v>
      </c>
      <c r="R4" s="33">
        <f aca="true" t="shared" si="1" ref="R4:R19">+D4-Q4</f>
        <v>0</v>
      </c>
      <c r="T4" s="33">
        <f>+Q4+S4</f>
        <v>213.26054734102166</v>
      </c>
      <c r="U4" s="33">
        <f>+D4-T4</f>
        <v>0</v>
      </c>
      <c r="W4" s="33">
        <f>+T4+V4</f>
        <v>213.26054734102166</v>
      </c>
      <c r="X4" s="33">
        <f>+D4-W4</f>
        <v>0</v>
      </c>
      <c r="Z4" s="33">
        <f>+W4+Y4</f>
        <v>213.26054734102166</v>
      </c>
      <c r="AA4" s="33">
        <f>+D4-Z4</f>
        <v>0</v>
      </c>
      <c r="AC4" s="33">
        <f>+Z4+AB4</f>
        <v>213.26054734102166</v>
      </c>
      <c r="AD4" s="33">
        <f>+D4-AC4</f>
        <v>0</v>
      </c>
      <c r="AF4" s="33">
        <f>+AC4+AE4</f>
        <v>213.26054734102166</v>
      </c>
      <c r="AG4" s="33">
        <f>+D4-AF4</f>
        <v>0</v>
      </c>
      <c r="AI4" s="33">
        <f>+AF4+AH4</f>
        <v>213.26054734102166</v>
      </c>
      <c r="AJ4" s="33">
        <f>+D4-AI4</f>
        <v>0</v>
      </c>
      <c r="AL4" s="33">
        <f>+AI4+AK4</f>
        <v>213.26054734102166</v>
      </c>
      <c r="AM4" s="33">
        <f>+D4-AL4</f>
        <v>0</v>
      </c>
      <c r="AO4" s="33">
        <f>+AL4+AN4</f>
        <v>213.26054734102166</v>
      </c>
      <c r="AP4" s="41">
        <f>+D4-AO4</f>
        <v>0</v>
      </c>
      <c r="AR4" s="33">
        <f>+AO4+AQ4</f>
        <v>213.26054734102166</v>
      </c>
      <c r="AS4" s="33">
        <f>+D4-AR4</f>
        <v>0</v>
      </c>
      <c r="AU4" s="33">
        <f>+AR4+AT4</f>
        <v>213.26054734102166</v>
      </c>
      <c r="AV4" s="33">
        <f>+D4-AU4</f>
        <v>0</v>
      </c>
      <c r="AX4" s="33">
        <f>+AU4+AW4</f>
        <v>213.26054734102166</v>
      </c>
      <c r="AY4" s="33">
        <f>+D4-AX4</f>
        <v>0</v>
      </c>
    </row>
    <row r="5" spans="1:51" ht="19.5" customHeight="1">
      <c r="A5" s="14" t="s">
        <v>34</v>
      </c>
      <c r="B5" s="15">
        <v>35508</v>
      </c>
      <c r="C5" s="10">
        <v>2454970</v>
      </c>
      <c r="D5" s="8">
        <f aca="true" t="shared" si="2" ref="D5:D13">+C5/1936.27</f>
        <v>1267.8861935577168</v>
      </c>
      <c r="E5" s="8">
        <f aca="true" t="shared" si="3" ref="E5:E13">+D5</f>
        <v>1267.8861935577168</v>
      </c>
      <c r="G5" s="8">
        <f aca="true" t="shared" si="4" ref="G5:G21">+E5+F5</f>
        <v>1267.8861935577168</v>
      </c>
      <c r="H5" s="8">
        <f aca="true" t="shared" si="5" ref="H5:H21">+D5-G5</f>
        <v>0</v>
      </c>
      <c r="J5" s="33">
        <f aca="true" t="shared" si="6" ref="J5:J21">+G5+I5</f>
        <v>1267.8861935577168</v>
      </c>
      <c r="K5" s="33">
        <f aca="true" t="shared" si="7" ref="K5:K21">+D5-J5</f>
        <v>0</v>
      </c>
      <c r="L5" s="8"/>
      <c r="M5" s="33">
        <f aca="true" t="shared" si="8" ref="M5:M21">+J5+L5</f>
        <v>1267.8861935577168</v>
      </c>
      <c r="N5" s="33"/>
      <c r="O5" s="33">
        <f aca="true" t="shared" si="9" ref="O5:O22">+M5+N5</f>
        <v>1267.8861935577168</v>
      </c>
      <c r="P5" s="33"/>
      <c r="Q5" s="33">
        <f t="shared" si="0"/>
        <v>1267.8861935577168</v>
      </c>
      <c r="R5" s="33">
        <f t="shared" si="1"/>
        <v>0</v>
      </c>
      <c r="T5" s="33">
        <f aca="true" t="shared" si="10" ref="T5:T26">+Q5+S5</f>
        <v>1267.8861935577168</v>
      </c>
      <c r="U5" s="33">
        <f aca="true" t="shared" si="11" ref="U5:U26">+D5-T5</f>
        <v>0</v>
      </c>
      <c r="W5" s="33">
        <f aca="true" t="shared" si="12" ref="W5:W29">+T5+V5</f>
        <v>1267.8861935577168</v>
      </c>
      <c r="X5" s="33">
        <f aca="true" t="shared" si="13" ref="X5:X29">+D5-W5</f>
        <v>0</v>
      </c>
      <c r="Z5" s="33">
        <f aca="true" t="shared" si="14" ref="Z5:Z29">+W5+Y5</f>
        <v>1267.8861935577168</v>
      </c>
      <c r="AA5" s="33">
        <f aca="true" t="shared" si="15" ref="AA5:AA29">+D5-Z5</f>
        <v>0</v>
      </c>
      <c r="AC5" s="33">
        <f aca="true" t="shared" si="16" ref="AC5:AC30">+Z5+AB5</f>
        <v>1267.8861935577168</v>
      </c>
      <c r="AD5" s="33">
        <f aca="true" t="shared" si="17" ref="AD5:AD30">+D5-AC5</f>
        <v>0</v>
      </c>
      <c r="AF5" s="33">
        <f aca="true" t="shared" si="18" ref="AF5:AF35">+AC5+AE5</f>
        <v>1267.8861935577168</v>
      </c>
      <c r="AG5" s="33">
        <f aca="true" t="shared" si="19" ref="AG5:AG35">+D5-AF5</f>
        <v>0</v>
      </c>
      <c r="AI5" s="33">
        <f aca="true" t="shared" si="20" ref="AI5:AI35">+AF5+AH5</f>
        <v>1267.8861935577168</v>
      </c>
      <c r="AJ5" s="33">
        <f aca="true" t="shared" si="21" ref="AJ5:AJ35">+D5-AI5</f>
        <v>0</v>
      </c>
      <c r="AL5" s="33">
        <f aca="true" t="shared" si="22" ref="AL5:AL35">+AI5+AK5</f>
        <v>1267.8861935577168</v>
      </c>
      <c r="AM5" s="33">
        <f aca="true" t="shared" si="23" ref="AM5:AM35">+D5-AL5</f>
        <v>0</v>
      </c>
      <c r="AO5" s="33">
        <f aca="true" t="shared" si="24" ref="AO5:AO35">+AL5+AN5</f>
        <v>1267.8861935577168</v>
      </c>
      <c r="AP5" s="41">
        <f aca="true" t="shared" si="25" ref="AP5:AP35">+D5-AO5</f>
        <v>0</v>
      </c>
      <c r="AR5" s="33">
        <f aca="true" t="shared" si="26" ref="AR5:AR35">+AO5+AQ5</f>
        <v>1267.8861935577168</v>
      </c>
      <c r="AS5" s="33">
        <f aca="true" t="shared" si="27" ref="AS5:AS35">+D5-AR5</f>
        <v>0</v>
      </c>
      <c r="AU5" s="33">
        <f aca="true" t="shared" si="28" ref="AU5:AU36">+AR5+AT5</f>
        <v>1267.8861935577168</v>
      </c>
      <c r="AV5" s="33">
        <f aca="true" t="shared" si="29" ref="AV5:AV36">+D5-AU5</f>
        <v>0</v>
      </c>
      <c r="AX5" s="33">
        <f aca="true" t="shared" si="30" ref="AX5:AX41">+AU5+AW5</f>
        <v>1267.8861935577168</v>
      </c>
      <c r="AY5" s="33">
        <f aca="true" t="shared" si="31" ref="AY5:AY41">+D5-AX5</f>
        <v>0</v>
      </c>
    </row>
    <row r="6" spans="1:51" ht="19.5" customHeight="1">
      <c r="A6" s="14" t="s">
        <v>17</v>
      </c>
      <c r="B6" s="15">
        <v>36174</v>
      </c>
      <c r="C6" s="11">
        <v>115</v>
      </c>
      <c r="D6" s="8">
        <f>+C6</f>
        <v>115</v>
      </c>
      <c r="E6" s="8">
        <f t="shared" si="3"/>
        <v>115</v>
      </c>
      <c r="G6" s="8">
        <f t="shared" si="4"/>
        <v>115</v>
      </c>
      <c r="H6" s="8">
        <f t="shared" si="5"/>
        <v>0</v>
      </c>
      <c r="J6" s="33">
        <f t="shared" si="6"/>
        <v>115</v>
      </c>
      <c r="K6" s="33">
        <f t="shared" si="7"/>
        <v>0</v>
      </c>
      <c r="L6" s="8"/>
      <c r="M6" s="33">
        <f t="shared" si="8"/>
        <v>115</v>
      </c>
      <c r="N6" s="33"/>
      <c r="O6" s="33">
        <f t="shared" si="9"/>
        <v>115</v>
      </c>
      <c r="P6" s="33"/>
      <c r="Q6" s="33">
        <f t="shared" si="0"/>
        <v>115</v>
      </c>
      <c r="R6" s="33">
        <f t="shared" si="1"/>
        <v>0</v>
      </c>
      <c r="T6" s="33">
        <f t="shared" si="10"/>
        <v>115</v>
      </c>
      <c r="U6" s="33">
        <f t="shared" si="11"/>
        <v>0</v>
      </c>
      <c r="W6" s="33">
        <f t="shared" si="12"/>
        <v>115</v>
      </c>
      <c r="X6" s="33">
        <f t="shared" si="13"/>
        <v>0</v>
      </c>
      <c r="Z6" s="33">
        <f t="shared" si="14"/>
        <v>115</v>
      </c>
      <c r="AA6" s="33">
        <f t="shared" si="15"/>
        <v>0</v>
      </c>
      <c r="AC6" s="33">
        <f t="shared" si="16"/>
        <v>115</v>
      </c>
      <c r="AD6" s="33">
        <f t="shared" si="17"/>
        <v>0</v>
      </c>
      <c r="AF6" s="33">
        <f t="shared" si="18"/>
        <v>115</v>
      </c>
      <c r="AG6" s="33">
        <f t="shared" si="19"/>
        <v>0</v>
      </c>
      <c r="AI6" s="33">
        <f t="shared" si="20"/>
        <v>115</v>
      </c>
      <c r="AJ6" s="33">
        <f t="shared" si="21"/>
        <v>0</v>
      </c>
      <c r="AL6" s="33">
        <f t="shared" si="22"/>
        <v>115</v>
      </c>
      <c r="AM6" s="33">
        <f t="shared" si="23"/>
        <v>0</v>
      </c>
      <c r="AO6" s="33">
        <f t="shared" si="24"/>
        <v>115</v>
      </c>
      <c r="AP6" s="41">
        <f t="shared" si="25"/>
        <v>0</v>
      </c>
      <c r="AR6" s="33">
        <f t="shared" si="26"/>
        <v>115</v>
      </c>
      <c r="AS6" s="33">
        <f t="shared" si="27"/>
        <v>0</v>
      </c>
      <c r="AU6" s="33">
        <f t="shared" si="28"/>
        <v>115</v>
      </c>
      <c r="AV6" s="33">
        <f t="shared" si="29"/>
        <v>0</v>
      </c>
      <c r="AX6" s="33">
        <f t="shared" si="30"/>
        <v>115</v>
      </c>
      <c r="AY6" s="33">
        <f t="shared" si="31"/>
        <v>0</v>
      </c>
    </row>
    <row r="7" spans="1:51" ht="19.5" customHeight="1">
      <c r="A7" s="14" t="s">
        <v>19</v>
      </c>
      <c r="B7" s="15">
        <v>36262</v>
      </c>
      <c r="C7" s="10">
        <v>588000</v>
      </c>
      <c r="D7" s="8">
        <f t="shared" si="2"/>
        <v>303.67665666461806</v>
      </c>
      <c r="E7" s="8">
        <f t="shared" si="3"/>
        <v>303.67665666461806</v>
      </c>
      <c r="G7" s="8">
        <f t="shared" si="4"/>
        <v>303.67665666461806</v>
      </c>
      <c r="H7" s="8">
        <f t="shared" si="5"/>
        <v>0</v>
      </c>
      <c r="J7" s="33">
        <f t="shared" si="6"/>
        <v>303.67665666461806</v>
      </c>
      <c r="K7" s="33">
        <f t="shared" si="7"/>
        <v>0</v>
      </c>
      <c r="L7" s="8"/>
      <c r="M7" s="33">
        <f t="shared" si="8"/>
        <v>303.67665666461806</v>
      </c>
      <c r="N7" s="33"/>
      <c r="O7" s="33">
        <f t="shared" si="9"/>
        <v>303.67665666461806</v>
      </c>
      <c r="P7" s="33"/>
      <c r="Q7" s="33">
        <f t="shared" si="0"/>
        <v>303.67665666461806</v>
      </c>
      <c r="R7" s="33">
        <f t="shared" si="1"/>
        <v>0</v>
      </c>
      <c r="T7" s="33">
        <f t="shared" si="10"/>
        <v>303.67665666461806</v>
      </c>
      <c r="U7" s="33">
        <f t="shared" si="11"/>
        <v>0</v>
      </c>
      <c r="W7" s="33">
        <f t="shared" si="12"/>
        <v>303.67665666461806</v>
      </c>
      <c r="X7" s="33">
        <f t="shared" si="13"/>
        <v>0</v>
      </c>
      <c r="Z7" s="33">
        <f t="shared" si="14"/>
        <v>303.67665666461806</v>
      </c>
      <c r="AA7" s="33">
        <f t="shared" si="15"/>
        <v>0</v>
      </c>
      <c r="AC7" s="33">
        <f t="shared" si="16"/>
        <v>303.67665666461806</v>
      </c>
      <c r="AD7" s="33">
        <f t="shared" si="17"/>
        <v>0</v>
      </c>
      <c r="AF7" s="33">
        <f t="shared" si="18"/>
        <v>303.67665666461806</v>
      </c>
      <c r="AG7" s="33">
        <f t="shared" si="19"/>
        <v>0</v>
      </c>
      <c r="AI7" s="33">
        <f t="shared" si="20"/>
        <v>303.67665666461806</v>
      </c>
      <c r="AJ7" s="33">
        <f t="shared" si="21"/>
        <v>0</v>
      </c>
      <c r="AL7" s="33">
        <f t="shared" si="22"/>
        <v>303.67665666461806</v>
      </c>
      <c r="AM7" s="33">
        <f t="shared" si="23"/>
        <v>0</v>
      </c>
      <c r="AO7" s="33">
        <f t="shared" si="24"/>
        <v>303.67665666461806</v>
      </c>
      <c r="AP7" s="41">
        <f t="shared" si="25"/>
        <v>0</v>
      </c>
      <c r="AR7" s="33">
        <f t="shared" si="26"/>
        <v>303.67665666461806</v>
      </c>
      <c r="AS7" s="33">
        <f t="shared" si="27"/>
        <v>0</v>
      </c>
      <c r="AU7" s="33">
        <f t="shared" si="28"/>
        <v>303.67665666461806</v>
      </c>
      <c r="AV7" s="33">
        <f t="shared" si="29"/>
        <v>0</v>
      </c>
      <c r="AX7" s="33">
        <f t="shared" si="30"/>
        <v>303.67665666461806</v>
      </c>
      <c r="AY7" s="33">
        <f t="shared" si="31"/>
        <v>0</v>
      </c>
    </row>
    <row r="8" spans="1:51" ht="19.5" customHeight="1">
      <c r="A8" s="14" t="s">
        <v>20</v>
      </c>
      <c r="B8" s="15">
        <v>36372</v>
      </c>
      <c r="C8" s="10">
        <v>11440000</v>
      </c>
      <c r="D8" s="8">
        <f>+C8/1936.27</f>
        <v>5908.266925583725</v>
      </c>
      <c r="E8" s="8">
        <f>+D8</f>
        <v>5908.266925583725</v>
      </c>
      <c r="G8" s="8">
        <f>+E8+F8</f>
        <v>5908.266925583725</v>
      </c>
      <c r="H8" s="8">
        <f>+D8-G8</f>
        <v>0</v>
      </c>
      <c r="J8" s="33">
        <f>+G8+I8</f>
        <v>5908.266925583725</v>
      </c>
      <c r="K8" s="33">
        <f>+D8-J8</f>
        <v>0</v>
      </c>
      <c r="L8" s="8"/>
      <c r="M8" s="33">
        <f>+J8+L8</f>
        <v>5908.266925583725</v>
      </c>
      <c r="N8" s="33"/>
      <c r="O8" s="33">
        <f t="shared" si="9"/>
        <v>5908.266925583725</v>
      </c>
      <c r="P8" s="33"/>
      <c r="Q8" s="33">
        <f t="shared" si="0"/>
        <v>5908.266925583725</v>
      </c>
      <c r="R8" s="33">
        <f t="shared" si="1"/>
        <v>0</v>
      </c>
      <c r="T8" s="33">
        <f t="shared" si="10"/>
        <v>5908.266925583725</v>
      </c>
      <c r="U8" s="33">
        <f t="shared" si="11"/>
        <v>0</v>
      </c>
      <c r="W8" s="33">
        <f t="shared" si="12"/>
        <v>5908.266925583725</v>
      </c>
      <c r="X8" s="33">
        <f t="shared" si="13"/>
        <v>0</v>
      </c>
      <c r="Z8" s="33">
        <f t="shared" si="14"/>
        <v>5908.266925583725</v>
      </c>
      <c r="AA8" s="33">
        <f t="shared" si="15"/>
        <v>0</v>
      </c>
      <c r="AC8" s="33">
        <f t="shared" si="16"/>
        <v>5908.266925583725</v>
      </c>
      <c r="AD8" s="33">
        <f t="shared" si="17"/>
        <v>0</v>
      </c>
      <c r="AF8" s="33">
        <f t="shared" si="18"/>
        <v>5908.266925583725</v>
      </c>
      <c r="AG8" s="33">
        <f t="shared" si="19"/>
        <v>0</v>
      </c>
      <c r="AI8" s="33">
        <f t="shared" si="20"/>
        <v>5908.266925583725</v>
      </c>
      <c r="AJ8" s="33">
        <f t="shared" si="21"/>
        <v>0</v>
      </c>
      <c r="AL8" s="33">
        <f t="shared" si="22"/>
        <v>5908.266925583725</v>
      </c>
      <c r="AM8" s="33">
        <f t="shared" si="23"/>
        <v>0</v>
      </c>
      <c r="AO8" s="33">
        <f t="shared" si="24"/>
        <v>5908.266925583725</v>
      </c>
      <c r="AP8" s="41">
        <f t="shared" si="25"/>
        <v>0</v>
      </c>
      <c r="AR8" s="33">
        <f t="shared" si="26"/>
        <v>5908.266925583725</v>
      </c>
      <c r="AS8" s="33">
        <f t="shared" si="27"/>
        <v>0</v>
      </c>
      <c r="AU8" s="33">
        <f t="shared" si="28"/>
        <v>5908.266925583725</v>
      </c>
      <c r="AV8" s="33">
        <f t="shared" si="29"/>
        <v>0</v>
      </c>
      <c r="AX8" s="33">
        <f t="shared" si="30"/>
        <v>5908.266925583725</v>
      </c>
      <c r="AY8" s="33">
        <f t="shared" si="31"/>
        <v>0</v>
      </c>
    </row>
    <row r="9" spans="1:51" ht="19.5" customHeight="1">
      <c r="A9" s="14" t="s">
        <v>18</v>
      </c>
      <c r="B9" s="15">
        <v>36494</v>
      </c>
      <c r="C9" s="10">
        <v>834000</v>
      </c>
      <c r="D9" s="8">
        <f t="shared" si="2"/>
        <v>430.72505384063174</v>
      </c>
      <c r="E9" s="8">
        <f t="shared" si="3"/>
        <v>430.72505384063174</v>
      </c>
      <c r="G9" s="8">
        <f t="shared" si="4"/>
        <v>430.72505384063174</v>
      </c>
      <c r="H9" s="8">
        <f t="shared" si="5"/>
        <v>0</v>
      </c>
      <c r="J9" s="33">
        <f t="shared" si="6"/>
        <v>430.72505384063174</v>
      </c>
      <c r="K9" s="33">
        <f t="shared" si="7"/>
        <v>0</v>
      </c>
      <c r="L9" s="8"/>
      <c r="M9" s="33">
        <f t="shared" si="8"/>
        <v>430.72505384063174</v>
      </c>
      <c r="N9" s="33"/>
      <c r="O9" s="33">
        <f t="shared" si="9"/>
        <v>430.72505384063174</v>
      </c>
      <c r="P9" s="33"/>
      <c r="Q9" s="33">
        <f t="shared" si="0"/>
        <v>430.72505384063174</v>
      </c>
      <c r="R9" s="33">
        <f t="shared" si="1"/>
        <v>0</v>
      </c>
      <c r="T9" s="33">
        <f t="shared" si="10"/>
        <v>430.72505384063174</v>
      </c>
      <c r="U9" s="33">
        <f t="shared" si="11"/>
        <v>0</v>
      </c>
      <c r="W9" s="33">
        <f t="shared" si="12"/>
        <v>430.72505384063174</v>
      </c>
      <c r="X9" s="33">
        <f t="shared" si="13"/>
        <v>0</v>
      </c>
      <c r="Z9" s="33">
        <f t="shared" si="14"/>
        <v>430.72505384063174</v>
      </c>
      <c r="AA9" s="33">
        <f t="shared" si="15"/>
        <v>0</v>
      </c>
      <c r="AC9" s="33">
        <f t="shared" si="16"/>
        <v>430.72505384063174</v>
      </c>
      <c r="AD9" s="33">
        <f t="shared" si="17"/>
        <v>0</v>
      </c>
      <c r="AF9" s="33">
        <f t="shared" si="18"/>
        <v>430.72505384063174</v>
      </c>
      <c r="AG9" s="33">
        <f t="shared" si="19"/>
        <v>0</v>
      </c>
      <c r="AI9" s="33">
        <f t="shared" si="20"/>
        <v>430.72505384063174</v>
      </c>
      <c r="AJ9" s="33">
        <f t="shared" si="21"/>
        <v>0</v>
      </c>
      <c r="AL9" s="33">
        <f t="shared" si="22"/>
        <v>430.72505384063174</v>
      </c>
      <c r="AM9" s="33">
        <f t="shared" si="23"/>
        <v>0</v>
      </c>
      <c r="AO9" s="33">
        <f t="shared" si="24"/>
        <v>430.72505384063174</v>
      </c>
      <c r="AP9" s="41">
        <f t="shared" si="25"/>
        <v>0</v>
      </c>
      <c r="AR9" s="33">
        <f t="shared" si="26"/>
        <v>430.72505384063174</v>
      </c>
      <c r="AS9" s="33">
        <f t="shared" si="27"/>
        <v>0</v>
      </c>
      <c r="AU9" s="33">
        <f t="shared" si="28"/>
        <v>430.72505384063174</v>
      </c>
      <c r="AV9" s="33">
        <f t="shared" si="29"/>
        <v>0</v>
      </c>
      <c r="AX9" s="33">
        <f t="shared" si="30"/>
        <v>430.72505384063174</v>
      </c>
      <c r="AY9" s="33">
        <f t="shared" si="31"/>
        <v>0</v>
      </c>
    </row>
    <row r="10" spans="1:51" ht="19.5" customHeight="1">
      <c r="A10" s="14" t="s">
        <v>21</v>
      </c>
      <c r="B10" s="15">
        <v>36494</v>
      </c>
      <c r="C10" s="10">
        <v>24000</v>
      </c>
      <c r="D10" s="8">
        <f t="shared" si="2"/>
        <v>12.394965578147676</v>
      </c>
      <c r="E10" s="8">
        <f t="shared" si="3"/>
        <v>12.394965578147676</v>
      </c>
      <c r="G10" s="8">
        <f t="shared" si="4"/>
        <v>12.394965578147676</v>
      </c>
      <c r="H10" s="8">
        <f t="shared" si="5"/>
        <v>0</v>
      </c>
      <c r="J10" s="33">
        <f t="shared" si="6"/>
        <v>12.394965578147676</v>
      </c>
      <c r="K10" s="33">
        <f t="shared" si="7"/>
        <v>0</v>
      </c>
      <c r="L10" s="8"/>
      <c r="M10" s="33">
        <f t="shared" si="8"/>
        <v>12.394965578147676</v>
      </c>
      <c r="N10" s="33"/>
      <c r="O10" s="33">
        <f t="shared" si="9"/>
        <v>12.394965578147676</v>
      </c>
      <c r="P10" s="33"/>
      <c r="Q10" s="33">
        <f t="shared" si="0"/>
        <v>12.394965578147676</v>
      </c>
      <c r="R10" s="33">
        <f t="shared" si="1"/>
        <v>0</v>
      </c>
      <c r="T10" s="33">
        <f t="shared" si="10"/>
        <v>12.394965578147676</v>
      </c>
      <c r="U10" s="33">
        <f t="shared" si="11"/>
        <v>0</v>
      </c>
      <c r="W10" s="33">
        <f t="shared" si="12"/>
        <v>12.394965578147676</v>
      </c>
      <c r="X10" s="33">
        <f t="shared" si="13"/>
        <v>0</v>
      </c>
      <c r="Z10" s="33">
        <f t="shared" si="14"/>
        <v>12.394965578147676</v>
      </c>
      <c r="AA10" s="33">
        <f t="shared" si="15"/>
        <v>0</v>
      </c>
      <c r="AC10" s="33">
        <f t="shared" si="16"/>
        <v>12.394965578147676</v>
      </c>
      <c r="AD10" s="33">
        <f t="shared" si="17"/>
        <v>0</v>
      </c>
      <c r="AF10" s="33">
        <f t="shared" si="18"/>
        <v>12.394965578147676</v>
      </c>
      <c r="AG10" s="33">
        <f t="shared" si="19"/>
        <v>0</v>
      </c>
      <c r="AI10" s="33">
        <f t="shared" si="20"/>
        <v>12.394965578147676</v>
      </c>
      <c r="AJ10" s="33">
        <f t="shared" si="21"/>
        <v>0</v>
      </c>
      <c r="AL10" s="33">
        <f t="shared" si="22"/>
        <v>12.394965578147676</v>
      </c>
      <c r="AM10" s="33">
        <f t="shared" si="23"/>
        <v>0</v>
      </c>
      <c r="AO10" s="33">
        <f t="shared" si="24"/>
        <v>12.394965578147676</v>
      </c>
      <c r="AP10" s="41">
        <f t="shared" si="25"/>
        <v>0</v>
      </c>
      <c r="AR10" s="33">
        <f t="shared" si="26"/>
        <v>12.394965578147676</v>
      </c>
      <c r="AS10" s="33">
        <f t="shared" si="27"/>
        <v>0</v>
      </c>
      <c r="AU10" s="33">
        <f t="shared" si="28"/>
        <v>12.394965578147676</v>
      </c>
      <c r="AV10" s="33">
        <f t="shared" si="29"/>
        <v>0</v>
      </c>
      <c r="AX10" s="33">
        <f t="shared" si="30"/>
        <v>12.394965578147676</v>
      </c>
      <c r="AY10" s="33">
        <f t="shared" si="31"/>
        <v>0</v>
      </c>
    </row>
    <row r="11" spans="1:51" ht="19.5" customHeight="1">
      <c r="A11" s="14" t="s">
        <v>25</v>
      </c>
      <c r="B11" s="15">
        <v>36556</v>
      </c>
      <c r="C11" s="10">
        <v>264000</v>
      </c>
      <c r="D11" s="8">
        <f t="shared" si="2"/>
        <v>136.34462135962443</v>
      </c>
      <c r="E11" s="8">
        <f t="shared" si="3"/>
        <v>136.34462135962443</v>
      </c>
      <c r="G11" s="8">
        <f t="shared" si="4"/>
        <v>136.34462135962443</v>
      </c>
      <c r="H11" s="8">
        <f t="shared" si="5"/>
        <v>0</v>
      </c>
      <c r="J11" s="33">
        <f t="shared" si="6"/>
        <v>136.34462135962443</v>
      </c>
      <c r="K11" s="33">
        <f t="shared" si="7"/>
        <v>0</v>
      </c>
      <c r="L11" s="8"/>
      <c r="M11" s="33">
        <f t="shared" si="8"/>
        <v>136.34462135962443</v>
      </c>
      <c r="N11" s="33"/>
      <c r="O11" s="33">
        <f t="shared" si="9"/>
        <v>136.34462135962443</v>
      </c>
      <c r="P11" s="33"/>
      <c r="Q11" s="33">
        <f t="shared" si="0"/>
        <v>136.34462135962443</v>
      </c>
      <c r="R11" s="33">
        <f t="shared" si="1"/>
        <v>0</v>
      </c>
      <c r="T11" s="33">
        <f t="shared" si="10"/>
        <v>136.34462135962443</v>
      </c>
      <c r="U11" s="33">
        <f t="shared" si="11"/>
        <v>0</v>
      </c>
      <c r="W11" s="33">
        <f t="shared" si="12"/>
        <v>136.34462135962443</v>
      </c>
      <c r="X11" s="33">
        <f t="shared" si="13"/>
        <v>0</v>
      </c>
      <c r="Z11" s="33">
        <f t="shared" si="14"/>
        <v>136.34462135962443</v>
      </c>
      <c r="AA11" s="33">
        <f t="shared" si="15"/>
        <v>0</v>
      </c>
      <c r="AC11" s="33">
        <f t="shared" si="16"/>
        <v>136.34462135962443</v>
      </c>
      <c r="AD11" s="33">
        <f t="shared" si="17"/>
        <v>0</v>
      </c>
      <c r="AF11" s="33">
        <f t="shared" si="18"/>
        <v>136.34462135962443</v>
      </c>
      <c r="AG11" s="33">
        <f t="shared" si="19"/>
        <v>0</v>
      </c>
      <c r="AI11" s="33">
        <f t="shared" si="20"/>
        <v>136.34462135962443</v>
      </c>
      <c r="AJ11" s="33">
        <f t="shared" si="21"/>
        <v>0</v>
      </c>
      <c r="AL11" s="33">
        <f t="shared" si="22"/>
        <v>136.34462135962443</v>
      </c>
      <c r="AM11" s="33">
        <f t="shared" si="23"/>
        <v>0</v>
      </c>
      <c r="AO11" s="33">
        <f t="shared" si="24"/>
        <v>136.34462135962443</v>
      </c>
      <c r="AP11" s="41">
        <f t="shared" si="25"/>
        <v>0</v>
      </c>
      <c r="AR11" s="33">
        <f t="shared" si="26"/>
        <v>136.34462135962443</v>
      </c>
      <c r="AS11" s="33">
        <f t="shared" si="27"/>
        <v>0</v>
      </c>
      <c r="AU11" s="33">
        <f t="shared" si="28"/>
        <v>136.34462135962443</v>
      </c>
      <c r="AV11" s="33">
        <f t="shared" si="29"/>
        <v>0</v>
      </c>
      <c r="AX11" s="33">
        <f t="shared" si="30"/>
        <v>136.34462135962443</v>
      </c>
      <c r="AY11" s="33">
        <f t="shared" si="31"/>
        <v>0</v>
      </c>
    </row>
    <row r="12" spans="1:51" ht="19.5" customHeight="1">
      <c r="A12" s="14" t="s">
        <v>24</v>
      </c>
      <c r="B12" s="15">
        <v>36606</v>
      </c>
      <c r="C12" s="10">
        <v>1080000</v>
      </c>
      <c r="D12" s="8">
        <f t="shared" si="2"/>
        <v>557.7734510166454</v>
      </c>
      <c r="E12" s="8">
        <f t="shared" si="3"/>
        <v>557.7734510166454</v>
      </c>
      <c r="G12" s="8">
        <f t="shared" si="4"/>
        <v>557.7734510166454</v>
      </c>
      <c r="H12" s="8">
        <f t="shared" si="5"/>
        <v>0</v>
      </c>
      <c r="J12" s="33">
        <f t="shared" si="6"/>
        <v>557.7734510166454</v>
      </c>
      <c r="K12" s="33">
        <f t="shared" si="7"/>
        <v>0</v>
      </c>
      <c r="L12" s="8"/>
      <c r="M12" s="33">
        <f t="shared" si="8"/>
        <v>557.7734510166454</v>
      </c>
      <c r="N12" s="33"/>
      <c r="O12" s="33">
        <f t="shared" si="9"/>
        <v>557.7734510166454</v>
      </c>
      <c r="P12" s="33"/>
      <c r="Q12" s="33">
        <f t="shared" si="0"/>
        <v>557.7734510166454</v>
      </c>
      <c r="R12" s="33">
        <f t="shared" si="1"/>
        <v>0</v>
      </c>
      <c r="T12" s="33">
        <f t="shared" si="10"/>
        <v>557.7734510166454</v>
      </c>
      <c r="U12" s="33">
        <f t="shared" si="11"/>
        <v>0</v>
      </c>
      <c r="W12" s="33">
        <f t="shared" si="12"/>
        <v>557.7734510166454</v>
      </c>
      <c r="X12" s="33">
        <f t="shared" si="13"/>
        <v>0</v>
      </c>
      <c r="Z12" s="33">
        <f t="shared" si="14"/>
        <v>557.7734510166454</v>
      </c>
      <c r="AA12" s="33">
        <f t="shared" si="15"/>
        <v>0</v>
      </c>
      <c r="AC12" s="33">
        <f t="shared" si="16"/>
        <v>557.7734510166454</v>
      </c>
      <c r="AD12" s="33">
        <f t="shared" si="17"/>
        <v>0</v>
      </c>
      <c r="AF12" s="33">
        <f t="shared" si="18"/>
        <v>557.7734510166454</v>
      </c>
      <c r="AG12" s="33">
        <f t="shared" si="19"/>
        <v>0</v>
      </c>
      <c r="AI12" s="33">
        <f t="shared" si="20"/>
        <v>557.7734510166454</v>
      </c>
      <c r="AJ12" s="33">
        <f t="shared" si="21"/>
        <v>0</v>
      </c>
      <c r="AL12" s="33">
        <f t="shared" si="22"/>
        <v>557.7734510166454</v>
      </c>
      <c r="AM12" s="33">
        <f t="shared" si="23"/>
        <v>0</v>
      </c>
      <c r="AO12" s="33">
        <f t="shared" si="24"/>
        <v>557.7734510166454</v>
      </c>
      <c r="AP12" s="41">
        <f t="shared" si="25"/>
        <v>0</v>
      </c>
      <c r="AR12" s="33">
        <f t="shared" si="26"/>
        <v>557.7734510166454</v>
      </c>
      <c r="AS12" s="33">
        <f t="shared" si="27"/>
        <v>0</v>
      </c>
      <c r="AU12" s="33">
        <f t="shared" si="28"/>
        <v>557.7734510166454</v>
      </c>
      <c r="AV12" s="33">
        <f t="shared" si="29"/>
        <v>0</v>
      </c>
      <c r="AX12" s="33">
        <f t="shared" si="30"/>
        <v>557.7734510166454</v>
      </c>
      <c r="AY12" s="33">
        <f t="shared" si="31"/>
        <v>0</v>
      </c>
    </row>
    <row r="13" spans="1:51" ht="19.5" customHeight="1">
      <c r="A13" s="14" t="s">
        <v>18</v>
      </c>
      <c r="B13" s="15">
        <v>36616</v>
      </c>
      <c r="C13" s="10">
        <v>660000</v>
      </c>
      <c r="D13" s="8">
        <f t="shared" si="2"/>
        <v>340.8615533990611</v>
      </c>
      <c r="E13" s="8">
        <f t="shared" si="3"/>
        <v>340.8615533990611</v>
      </c>
      <c r="G13" s="8">
        <f t="shared" si="4"/>
        <v>340.8615533990611</v>
      </c>
      <c r="H13" s="8">
        <f t="shared" si="5"/>
        <v>0</v>
      </c>
      <c r="J13" s="33">
        <f t="shared" si="6"/>
        <v>340.8615533990611</v>
      </c>
      <c r="K13" s="33">
        <f t="shared" si="7"/>
        <v>0</v>
      </c>
      <c r="L13" s="8"/>
      <c r="M13" s="33">
        <f t="shared" si="8"/>
        <v>340.8615533990611</v>
      </c>
      <c r="N13" s="33"/>
      <c r="O13" s="33">
        <f t="shared" si="9"/>
        <v>340.8615533990611</v>
      </c>
      <c r="P13" s="33"/>
      <c r="Q13" s="33">
        <f t="shared" si="0"/>
        <v>340.8615533990611</v>
      </c>
      <c r="R13" s="33">
        <f t="shared" si="1"/>
        <v>0</v>
      </c>
      <c r="T13" s="33">
        <f t="shared" si="10"/>
        <v>340.8615533990611</v>
      </c>
      <c r="U13" s="33">
        <f t="shared" si="11"/>
        <v>0</v>
      </c>
      <c r="W13" s="33">
        <f t="shared" si="12"/>
        <v>340.8615533990611</v>
      </c>
      <c r="X13" s="33">
        <f t="shared" si="13"/>
        <v>0</v>
      </c>
      <c r="Z13" s="33">
        <f t="shared" si="14"/>
        <v>340.8615533990611</v>
      </c>
      <c r="AA13" s="33">
        <f t="shared" si="15"/>
        <v>0</v>
      </c>
      <c r="AC13" s="33">
        <f t="shared" si="16"/>
        <v>340.8615533990611</v>
      </c>
      <c r="AD13" s="33">
        <f t="shared" si="17"/>
        <v>0</v>
      </c>
      <c r="AF13" s="33">
        <f t="shared" si="18"/>
        <v>340.8615533990611</v>
      </c>
      <c r="AG13" s="33">
        <f t="shared" si="19"/>
        <v>0</v>
      </c>
      <c r="AI13" s="33">
        <f t="shared" si="20"/>
        <v>340.8615533990611</v>
      </c>
      <c r="AJ13" s="33">
        <f t="shared" si="21"/>
        <v>0</v>
      </c>
      <c r="AL13" s="33">
        <f t="shared" si="22"/>
        <v>340.8615533990611</v>
      </c>
      <c r="AM13" s="33">
        <f t="shared" si="23"/>
        <v>0</v>
      </c>
      <c r="AO13" s="33">
        <f t="shared" si="24"/>
        <v>340.8615533990611</v>
      </c>
      <c r="AP13" s="41">
        <f t="shared" si="25"/>
        <v>0</v>
      </c>
      <c r="AR13" s="33">
        <f t="shared" si="26"/>
        <v>340.8615533990611</v>
      </c>
      <c r="AS13" s="33">
        <f t="shared" si="27"/>
        <v>0</v>
      </c>
      <c r="AU13" s="33">
        <f t="shared" si="28"/>
        <v>340.8615533990611</v>
      </c>
      <c r="AV13" s="33">
        <f t="shared" si="29"/>
        <v>0</v>
      </c>
      <c r="AX13" s="33">
        <f t="shared" si="30"/>
        <v>340.8615533990611</v>
      </c>
      <c r="AY13" s="33">
        <f t="shared" si="31"/>
        <v>0</v>
      </c>
    </row>
    <row r="14" spans="1:51" ht="19.5" customHeight="1">
      <c r="A14" s="14" t="s">
        <v>37</v>
      </c>
      <c r="B14" s="15">
        <v>37195</v>
      </c>
      <c r="C14" s="10">
        <v>2534400</v>
      </c>
      <c r="D14" s="8">
        <f>+C14/1936.27</f>
        <v>1308.9083650523946</v>
      </c>
      <c r="E14" s="8">
        <f>+D14</f>
        <v>1308.9083650523946</v>
      </c>
      <c r="G14" s="8">
        <f>+E14+F14</f>
        <v>1308.9083650523946</v>
      </c>
      <c r="H14" s="8">
        <f>+D14-G14</f>
        <v>0</v>
      </c>
      <c r="J14" s="33">
        <f>+G14+I14</f>
        <v>1308.9083650523946</v>
      </c>
      <c r="K14" s="33">
        <f>+D14-J14</f>
        <v>0</v>
      </c>
      <c r="L14" s="8"/>
      <c r="M14" s="33">
        <f>+J14+L14</f>
        <v>1308.9083650523946</v>
      </c>
      <c r="N14" s="33"/>
      <c r="O14" s="33">
        <f t="shared" si="9"/>
        <v>1308.9083650523946</v>
      </c>
      <c r="P14" s="33"/>
      <c r="Q14" s="33">
        <f t="shared" si="0"/>
        <v>1308.9083650523946</v>
      </c>
      <c r="R14" s="33">
        <f t="shared" si="1"/>
        <v>0</v>
      </c>
      <c r="T14" s="33">
        <f t="shared" si="10"/>
        <v>1308.9083650523946</v>
      </c>
      <c r="U14" s="33">
        <f t="shared" si="11"/>
        <v>0</v>
      </c>
      <c r="W14" s="33">
        <f t="shared" si="12"/>
        <v>1308.9083650523946</v>
      </c>
      <c r="X14" s="33">
        <f t="shared" si="13"/>
        <v>0</v>
      </c>
      <c r="Z14" s="33">
        <f t="shared" si="14"/>
        <v>1308.9083650523946</v>
      </c>
      <c r="AA14" s="33">
        <f t="shared" si="15"/>
        <v>0</v>
      </c>
      <c r="AC14" s="33">
        <f t="shared" si="16"/>
        <v>1308.9083650523946</v>
      </c>
      <c r="AD14" s="33">
        <f t="shared" si="17"/>
        <v>0</v>
      </c>
      <c r="AF14" s="33">
        <f t="shared" si="18"/>
        <v>1308.9083650523946</v>
      </c>
      <c r="AG14" s="33">
        <f t="shared" si="19"/>
        <v>0</v>
      </c>
      <c r="AI14" s="33">
        <f t="shared" si="20"/>
        <v>1308.9083650523946</v>
      </c>
      <c r="AJ14" s="33">
        <f t="shared" si="21"/>
        <v>0</v>
      </c>
      <c r="AL14" s="33">
        <f t="shared" si="22"/>
        <v>1308.9083650523946</v>
      </c>
      <c r="AM14" s="33">
        <f t="shared" si="23"/>
        <v>0</v>
      </c>
      <c r="AO14" s="33">
        <f t="shared" si="24"/>
        <v>1308.9083650523946</v>
      </c>
      <c r="AP14" s="41">
        <f t="shared" si="25"/>
        <v>0</v>
      </c>
      <c r="AR14" s="33">
        <f t="shared" si="26"/>
        <v>1308.9083650523946</v>
      </c>
      <c r="AS14" s="33">
        <f t="shared" si="27"/>
        <v>0</v>
      </c>
      <c r="AU14" s="33">
        <f t="shared" si="28"/>
        <v>1308.9083650523946</v>
      </c>
      <c r="AV14" s="33">
        <f t="shared" si="29"/>
        <v>0</v>
      </c>
      <c r="AX14" s="33">
        <f t="shared" si="30"/>
        <v>1308.9083650523946</v>
      </c>
      <c r="AY14" s="33">
        <f t="shared" si="31"/>
        <v>0</v>
      </c>
    </row>
    <row r="15" spans="1:51" ht="19.5" customHeight="1">
      <c r="A15" s="14" t="s">
        <v>26</v>
      </c>
      <c r="B15" s="15">
        <v>37328</v>
      </c>
      <c r="C15" s="11">
        <v>376.6</v>
      </c>
      <c r="D15" s="8">
        <f aca="true" t="shared" si="32" ref="D15:D21">+C15</f>
        <v>376.6</v>
      </c>
      <c r="E15" s="8">
        <f>+D15*$D$3*4</f>
        <v>301.28000000000003</v>
      </c>
      <c r="F15" s="8">
        <f>+D15*$D$3</f>
        <v>75.32000000000001</v>
      </c>
      <c r="G15" s="8">
        <f t="shared" si="4"/>
        <v>376.6</v>
      </c>
      <c r="H15" s="8">
        <f t="shared" si="5"/>
        <v>0</v>
      </c>
      <c r="J15" s="33">
        <f t="shared" si="6"/>
        <v>376.6</v>
      </c>
      <c r="K15" s="33">
        <f t="shared" si="7"/>
        <v>0</v>
      </c>
      <c r="L15" s="8"/>
      <c r="M15" s="33">
        <f t="shared" si="8"/>
        <v>376.6</v>
      </c>
      <c r="N15" s="33"/>
      <c r="O15" s="33">
        <f t="shared" si="9"/>
        <v>376.6</v>
      </c>
      <c r="P15" s="33"/>
      <c r="Q15" s="33">
        <f t="shared" si="0"/>
        <v>376.6</v>
      </c>
      <c r="R15" s="33">
        <f t="shared" si="1"/>
        <v>0</v>
      </c>
      <c r="T15" s="33">
        <f t="shared" si="10"/>
        <v>376.6</v>
      </c>
      <c r="U15" s="33">
        <f t="shared" si="11"/>
        <v>0</v>
      </c>
      <c r="W15" s="33">
        <f t="shared" si="12"/>
        <v>376.6</v>
      </c>
      <c r="X15" s="33">
        <f t="shared" si="13"/>
        <v>0</v>
      </c>
      <c r="Z15" s="33">
        <f t="shared" si="14"/>
        <v>376.6</v>
      </c>
      <c r="AA15" s="33">
        <f t="shared" si="15"/>
        <v>0</v>
      </c>
      <c r="AC15" s="33">
        <f t="shared" si="16"/>
        <v>376.6</v>
      </c>
      <c r="AD15" s="33">
        <f t="shared" si="17"/>
        <v>0</v>
      </c>
      <c r="AF15" s="33">
        <f t="shared" si="18"/>
        <v>376.6</v>
      </c>
      <c r="AG15" s="33">
        <f t="shared" si="19"/>
        <v>0</v>
      </c>
      <c r="AI15" s="33">
        <f t="shared" si="20"/>
        <v>376.6</v>
      </c>
      <c r="AJ15" s="33">
        <f t="shared" si="21"/>
        <v>0</v>
      </c>
      <c r="AL15" s="33">
        <f t="shared" si="22"/>
        <v>376.6</v>
      </c>
      <c r="AM15" s="33">
        <f t="shared" si="23"/>
        <v>0</v>
      </c>
      <c r="AO15" s="33">
        <f t="shared" si="24"/>
        <v>376.6</v>
      </c>
      <c r="AP15" s="41">
        <f t="shared" si="25"/>
        <v>0</v>
      </c>
      <c r="AR15" s="33">
        <f t="shared" si="26"/>
        <v>376.6</v>
      </c>
      <c r="AS15" s="33">
        <f t="shared" si="27"/>
        <v>0</v>
      </c>
      <c r="AU15" s="33">
        <f t="shared" si="28"/>
        <v>376.6</v>
      </c>
      <c r="AV15" s="33">
        <f t="shared" si="29"/>
        <v>0</v>
      </c>
      <c r="AX15" s="33">
        <f t="shared" si="30"/>
        <v>376.6</v>
      </c>
      <c r="AY15" s="33">
        <f t="shared" si="31"/>
        <v>0</v>
      </c>
    </row>
    <row r="16" spans="1:51" ht="19.5" customHeight="1">
      <c r="A16" s="14" t="s">
        <v>36</v>
      </c>
      <c r="B16" s="15">
        <v>37437</v>
      </c>
      <c r="C16" s="11">
        <v>3103.64</v>
      </c>
      <c r="D16" s="8">
        <f t="shared" si="32"/>
        <v>3103.64</v>
      </c>
      <c r="E16" s="8">
        <f>+D16*$D$3*4</f>
        <v>2482.9120000000003</v>
      </c>
      <c r="F16" s="8">
        <f aca="true" t="shared" si="33" ref="F16:F21">+D16*$D$3</f>
        <v>620.7280000000001</v>
      </c>
      <c r="G16" s="8">
        <f t="shared" si="4"/>
        <v>3103.6400000000003</v>
      </c>
      <c r="H16" s="8">
        <f t="shared" si="5"/>
        <v>0</v>
      </c>
      <c r="J16" s="33">
        <f t="shared" si="6"/>
        <v>3103.6400000000003</v>
      </c>
      <c r="K16" s="33">
        <f t="shared" si="7"/>
        <v>0</v>
      </c>
      <c r="L16" s="8"/>
      <c r="M16" s="33">
        <f t="shared" si="8"/>
        <v>3103.6400000000003</v>
      </c>
      <c r="N16" s="33"/>
      <c r="O16" s="33">
        <f t="shared" si="9"/>
        <v>3103.6400000000003</v>
      </c>
      <c r="P16" s="33"/>
      <c r="Q16" s="33">
        <f t="shared" si="0"/>
        <v>3103.6400000000003</v>
      </c>
      <c r="R16" s="33">
        <f t="shared" si="1"/>
        <v>0</v>
      </c>
      <c r="T16" s="33">
        <f t="shared" si="10"/>
        <v>3103.6400000000003</v>
      </c>
      <c r="U16" s="33">
        <f t="shared" si="11"/>
        <v>0</v>
      </c>
      <c r="W16" s="33">
        <f t="shared" si="12"/>
        <v>3103.6400000000003</v>
      </c>
      <c r="X16" s="33">
        <f t="shared" si="13"/>
        <v>0</v>
      </c>
      <c r="Z16" s="33">
        <f t="shared" si="14"/>
        <v>3103.6400000000003</v>
      </c>
      <c r="AA16" s="33">
        <f t="shared" si="15"/>
        <v>0</v>
      </c>
      <c r="AC16" s="33">
        <f t="shared" si="16"/>
        <v>3103.6400000000003</v>
      </c>
      <c r="AD16" s="33">
        <f t="shared" si="17"/>
        <v>0</v>
      </c>
      <c r="AF16" s="33">
        <f t="shared" si="18"/>
        <v>3103.6400000000003</v>
      </c>
      <c r="AG16" s="33">
        <f t="shared" si="19"/>
        <v>0</v>
      </c>
      <c r="AI16" s="33">
        <f t="shared" si="20"/>
        <v>3103.6400000000003</v>
      </c>
      <c r="AJ16" s="33">
        <f t="shared" si="21"/>
        <v>0</v>
      </c>
      <c r="AL16" s="33">
        <f t="shared" si="22"/>
        <v>3103.6400000000003</v>
      </c>
      <c r="AM16" s="33">
        <f t="shared" si="23"/>
        <v>0</v>
      </c>
      <c r="AO16" s="33">
        <f t="shared" si="24"/>
        <v>3103.6400000000003</v>
      </c>
      <c r="AP16" s="41">
        <f t="shared" si="25"/>
        <v>0</v>
      </c>
      <c r="AR16" s="33">
        <f t="shared" si="26"/>
        <v>3103.6400000000003</v>
      </c>
      <c r="AS16" s="33">
        <f t="shared" si="27"/>
        <v>0</v>
      </c>
      <c r="AU16" s="33">
        <f t="shared" si="28"/>
        <v>3103.6400000000003</v>
      </c>
      <c r="AV16" s="33">
        <f t="shared" si="29"/>
        <v>0</v>
      </c>
      <c r="AX16" s="33">
        <f t="shared" si="30"/>
        <v>3103.6400000000003</v>
      </c>
      <c r="AY16" s="33">
        <f t="shared" si="31"/>
        <v>0</v>
      </c>
    </row>
    <row r="17" spans="1:51" ht="19.5" customHeight="1">
      <c r="A17" s="14" t="s">
        <v>38</v>
      </c>
      <c r="B17" s="15">
        <v>37711</v>
      </c>
      <c r="C17" s="11">
        <v>770.4</v>
      </c>
      <c r="D17" s="8">
        <f t="shared" si="32"/>
        <v>770.4</v>
      </c>
      <c r="E17" s="8">
        <f>+D17*$D$3*3</f>
        <v>462.24</v>
      </c>
      <c r="F17" s="8">
        <f t="shared" si="33"/>
        <v>154.08</v>
      </c>
      <c r="G17" s="8">
        <f t="shared" si="4"/>
        <v>616.32</v>
      </c>
      <c r="H17" s="8">
        <f t="shared" si="5"/>
        <v>154.07999999999993</v>
      </c>
      <c r="I17" s="8">
        <f>+D17*$D$3</f>
        <v>154.08</v>
      </c>
      <c r="J17" s="33">
        <f t="shared" si="6"/>
        <v>770.4000000000001</v>
      </c>
      <c r="K17" s="33">
        <f t="shared" si="7"/>
        <v>0</v>
      </c>
      <c r="L17" s="8"/>
      <c r="M17" s="33">
        <f t="shared" si="8"/>
        <v>770.4000000000001</v>
      </c>
      <c r="N17" s="33"/>
      <c r="O17" s="33">
        <f t="shared" si="9"/>
        <v>770.4000000000001</v>
      </c>
      <c r="P17" s="33"/>
      <c r="Q17" s="33">
        <f t="shared" si="0"/>
        <v>770.4000000000001</v>
      </c>
      <c r="R17" s="33">
        <f t="shared" si="1"/>
        <v>0</v>
      </c>
      <c r="T17" s="33">
        <f t="shared" si="10"/>
        <v>770.4000000000001</v>
      </c>
      <c r="U17" s="33">
        <f t="shared" si="11"/>
        <v>0</v>
      </c>
      <c r="W17" s="33">
        <f t="shared" si="12"/>
        <v>770.4000000000001</v>
      </c>
      <c r="X17" s="33">
        <f t="shared" si="13"/>
        <v>0</v>
      </c>
      <c r="Z17" s="33">
        <f t="shared" si="14"/>
        <v>770.4000000000001</v>
      </c>
      <c r="AA17" s="33">
        <f t="shared" si="15"/>
        <v>0</v>
      </c>
      <c r="AC17" s="33">
        <f t="shared" si="16"/>
        <v>770.4000000000001</v>
      </c>
      <c r="AD17" s="33">
        <f t="shared" si="17"/>
        <v>0</v>
      </c>
      <c r="AF17" s="33">
        <f t="shared" si="18"/>
        <v>770.4000000000001</v>
      </c>
      <c r="AG17" s="33">
        <f t="shared" si="19"/>
        <v>0</v>
      </c>
      <c r="AI17" s="33">
        <f t="shared" si="20"/>
        <v>770.4000000000001</v>
      </c>
      <c r="AJ17" s="33">
        <f t="shared" si="21"/>
        <v>0</v>
      </c>
      <c r="AL17" s="33">
        <f t="shared" si="22"/>
        <v>770.4000000000001</v>
      </c>
      <c r="AM17" s="33">
        <f t="shared" si="23"/>
        <v>0</v>
      </c>
      <c r="AO17" s="33">
        <f t="shared" si="24"/>
        <v>770.4000000000001</v>
      </c>
      <c r="AP17" s="41">
        <f t="shared" si="25"/>
        <v>0</v>
      </c>
      <c r="AR17" s="33">
        <f t="shared" si="26"/>
        <v>770.4000000000001</v>
      </c>
      <c r="AS17" s="33">
        <f t="shared" si="27"/>
        <v>0</v>
      </c>
      <c r="AU17" s="33">
        <f t="shared" si="28"/>
        <v>770.4000000000001</v>
      </c>
      <c r="AV17" s="33">
        <f t="shared" si="29"/>
        <v>0</v>
      </c>
      <c r="AX17" s="33">
        <f t="shared" si="30"/>
        <v>770.4000000000001</v>
      </c>
      <c r="AY17" s="33">
        <f t="shared" si="31"/>
        <v>0</v>
      </c>
    </row>
    <row r="18" spans="1:51" ht="19.5" customHeight="1">
      <c r="A18" s="14" t="s">
        <v>40</v>
      </c>
      <c r="B18" s="15">
        <v>38077</v>
      </c>
      <c r="C18" s="11">
        <v>2122.56</v>
      </c>
      <c r="D18" s="8">
        <f t="shared" si="32"/>
        <v>2122.56</v>
      </c>
      <c r="E18" s="8">
        <f>+D18*$D$3*2</f>
        <v>849.024</v>
      </c>
      <c r="F18" s="8">
        <f t="shared" si="33"/>
        <v>424.512</v>
      </c>
      <c r="G18" s="8">
        <f t="shared" si="4"/>
        <v>1273.536</v>
      </c>
      <c r="H18" s="8">
        <f t="shared" si="5"/>
        <v>849.0239999999999</v>
      </c>
      <c r="I18" s="8">
        <f>+D18*$D$3</f>
        <v>424.512</v>
      </c>
      <c r="J18" s="33">
        <f t="shared" si="6"/>
        <v>1698.048</v>
      </c>
      <c r="K18" s="33">
        <f t="shared" si="7"/>
        <v>424.51199999999994</v>
      </c>
      <c r="L18" s="8">
        <f aca="true" t="shared" si="34" ref="L18:L23">+D18*0.2</f>
        <v>424.512</v>
      </c>
      <c r="M18" s="33">
        <f t="shared" si="8"/>
        <v>2122.56</v>
      </c>
      <c r="N18" s="33"/>
      <c r="O18" s="33">
        <f t="shared" si="9"/>
        <v>2122.56</v>
      </c>
      <c r="P18" s="33"/>
      <c r="Q18" s="33">
        <f t="shared" si="0"/>
        <v>2122.56</v>
      </c>
      <c r="R18" s="33">
        <f t="shared" si="1"/>
        <v>0</v>
      </c>
      <c r="T18" s="33">
        <f t="shared" si="10"/>
        <v>2122.56</v>
      </c>
      <c r="U18" s="33">
        <f t="shared" si="11"/>
        <v>0</v>
      </c>
      <c r="W18" s="33">
        <f t="shared" si="12"/>
        <v>2122.56</v>
      </c>
      <c r="X18" s="33">
        <f t="shared" si="13"/>
        <v>0</v>
      </c>
      <c r="Z18" s="33">
        <f t="shared" si="14"/>
        <v>2122.56</v>
      </c>
      <c r="AA18" s="33">
        <f t="shared" si="15"/>
        <v>0</v>
      </c>
      <c r="AC18" s="33">
        <f t="shared" si="16"/>
        <v>2122.56</v>
      </c>
      <c r="AD18" s="33">
        <f t="shared" si="17"/>
        <v>0</v>
      </c>
      <c r="AF18" s="33">
        <f t="shared" si="18"/>
        <v>2122.56</v>
      </c>
      <c r="AG18" s="33">
        <f t="shared" si="19"/>
        <v>0</v>
      </c>
      <c r="AI18" s="33">
        <f t="shared" si="20"/>
        <v>2122.56</v>
      </c>
      <c r="AJ18" s="33">
        <f t="shared" si="21"/>
        <v>0</v>
      </c>
      <c r="AL18" s="33">
        <f t="shared" si="22"/>
        <v>2122.56</v>
      </c>
      <c r="AM18" s="33">
        <f t="shared" si="23"/>
        <v>0</v>
      </c>
      <c r="AO18" s="33">
        <f t="shared" si="24"/>
        <v>2122.56</v>
      </c>
      <c r="AP18" s="41">
        <f t="shared" si="25"/>
        <v>0</v>
      </c>
      <c r="AR18" s="33">
        <f t="shared" si="26"/>
        <v>2122.56</v>
      </c>
      <c r="AS18" s="33">
        <f t="shared" si="27"/>
        <v>0</v>
      </c>
      <c r="AU18" s="33">
        <f t="shared" si="28"/>
        <v>2122.56</v>
      </c>
      <c r="AV18" s="33">
        <f t="shared" si="29"/>
        <v>0</v>
      </c>
      <c r="AX18" s="33">
        <f t="shared" si="30"/>
        <v>2122.56</v>
      </c>
      <c r="AY18" s="33">
        <f t="shared" si="31"/>
        <v>0</v>
      </c>
    </row>
    <row r="19" spans="1:51" ht="19.5" customHeight="1">
      <c r="A19" s="14" t="s">
        <v>28</v>
      </c>
      <c r="B19" s="15">
        <v>38148</v>
      </c>
      <c r="C19" s="11">
        <v>780</v>
      </c>
      <c r="D19" s="8">
        <f t="shared" si="32"/>
        <v>780</v>
      </c>
      <c r="E19" s="8">
        <f>+D19*$D$3*2</f>
        <v>312</v>
      </c>
      <c r="F19" s="8">
        <f t="shared" si="33"/>
        <v>156</v>
      </c>
      <c r="G19" s="8">
        <f t="shared" si="4"/>
        <v>468</v>
      </c>
      <c r="H19" s="8">
        <f t="shared" si="5"/>
        <v>312</v>
      </c>
      <c r="I19" s="8">
        <f>+D19*$D$3</f>
        <v>156</v>
      </c>
      <c r="J19" s="33">
        <f t="shared" si="6"/>
        <v>624</v>
      </c>
      <c r="K19" s="33">
        <f t="shared" si="7"/>
        <v>156</v>
      </c>
      <c r="L19" s="8">
        <f t="shared" si="34"/>
        <v>156</v>
      </c>
      <c r="M19" s="33">
        <f t="shared" si="8"/>
        <v>780</v>
      </c>
      <c r="N19" s="33"/>
      <c r="O19" s="33">
        <f t="shared" si="9"/>
        <v>780</v>
      </c>
      <c r="P19" s="33"/>
      <c r="Q19" s="33">
        <f t="shared" si="0"/>
        <v>780</v>
      </c>
      <c r="R19" s="33">
        <f t="shared" si="1"/>
        <v>0</v>
      </c>
      <c r="T19" s="33">
        <f t="shared" si="10"/>
        <v>780</v>
      </c>
      <c r="U19" s="33">
        <f t="shared" si="11"/>
        <v>0</v>
      </c>
      <c r="W19" s="33">
        <f t="shared" si="12"/>
        <v>780</v>
      </c>
      <c r="X19" s="33">
        <f t="shared" si="13"/>
        <v>0</v>
      </c>
      <c r="Z19" s="33">
        <f t="shared" si="14"/>
        <v>780</v>
      </c>
      <c r="AA19" s="33">
        <f t="shared" si="15"/>
        <v>0</v>
      </c>
      <c r="AC19" s="33">
        <f t="shared" si="16"/>
        <v>780</v>
      </c>
      <c r="AD19" s="33">
        <f t="shared" si="17"/>
        <v>0</v>
      </c>
      <c r="AF19" s="33">
        <f t="shared" si="18"/>
        <v>780</v>
      </c>
      <c r="AG19" s="33">
        <f t="shared" si="19"/>
        <v>0</v>
      </c>
      <c r="AI19" s="33">
        <f t="shared" si="20"/>
        <v>780</v>
      </c>
      <c r="AJ19" s="33">
        <f t="shared" si="21"/>
        <v>0</v>
      </c>
      <c r="AL19" s="33">
        <f t="shared" si="22"/>
        <v>780</v>
      </c>
      <c r="AM19" s="33">
        <f t="shared" si="23"/>
        <v>0</v>
      </c>
      <c r="AO19" s="33">
        <f t="shared" si="24"/>
        <v>780</v>
      </c>
      <c r="AP19" s="41">
        <f t="shared" si="25"/>
        <v>0</v>
      </c>
      <c r="AR19" s="33">
        <f t="shared" si="26"/>
        <v>780</v>
      </c>
      <c r="AS19" s="33">
        <f t="shared" si="27"/>
        <v>0</v>
      </c>
      <c r="AU19" s="33">
        <f t="shared" si="28"/>
        <v>780</v>
      </c>
      <c r="AV19" s="33">
        <f t="shared" si="29"/>
        <v>0</v>
      </c>
      <c r="AX19" s="33">
        <f t="shared" si="30"/>
        <v>780</v>
      </c>
      <c r="AY19" s="33">
        <f t="shared" si="31"/>
        <v>0</v>
      </c>
    </row>
    <row r="20" spans="1:51" ht="19.5" customHeight="1">
      <c r="A20" s="14" t="s">
        <v>29</v>
      </c>
      <c r="B20" s="15">
        <v>38453</v>
      </c>
      <c r="C20" s="11">
        <v>178.38</v>
      </c>
      <c r="D20" s="8">
        <f t="shared" si="32"/>
        <v>178.38</v>
      </c>
      <c r="E20" s="8">
        <f>+D20*$D$3</f>
        <v>35.676</v>
      </c>
      <c r="F20" s="8">
        <f t="shared" si="33"/>
        <v>35.676</v>
      </c>
      <c r="G20" s="8">
        <f t="shared" si="4"/>
        <v>71.352</v>
      </c>
      <c r="H20" s="8">
        <f t="shared" si="5"/>
        <v>107.02799999999999</v>
      </c>
      <c r="I20" s="8">
        <f>+D20*$D$3</f>
        <v>35.676</v>
      </c>
      <c r="J20" s="33">
        <f t="shared" si="6"/>
        <v>107.028</v>
      </c>
      <c r="K20" s="33">
        <f t="shared" si="7"/>
        <v>71.35199999999999</v>
      </c>
      <c r="L20" s="8">
        <f t="shared" si="34"/>
        <v>35.676</v>
      </c>
      <c r="M20" s="33">
        <f t="shared" si="8"/>
        <v>142.704</v>
      </c>
      <c r="N20" s="33">
        <f>+D20*$D$3</f>
        <v>35.676</v>
      </c>
      <c r="O20" s="33">
        <f t="shared" si="9"/>
        <v>178.38</v>
      </c>
      <c r="P20" s="33">
        <v>0</v>
      </c>
      <c r="Q20" s="33">
        <f aca="true" t="shared" si="35" ref="Q20:Q26">+P20+O20</f>
        <v>178.38</v>
      </c>
      <c r="R20" s="33">
        <f aca="true" t="shared" si="36" ref="R20:R25">+D20-Q20</f>
        <v>0</v>
      </c>
      <c r="T20" s="33">
        <f t="shared" si="10"/>
        <v>178.38</v>
      </c>
      <c r="U20" s="33">
        <f t="shared" si="11"/>
        <v>0</v>
      </c>
      <c r="W20" s="33">
        <f t="shared" si="12"/>
        <v>178.38</v>
      </c>
      <c r="X20" s="33">
        <f t="shared" si="13"/>
        <v>0</v>
      </c>
      <c r="Z20" s="33">
        <f t="shared" si="14"/>
        <v>178.38</v>
      </c>
      <c r="AA20" s="33">
        <f t="shared" si="15"/>
        <v>0</v>
      </c>
      <c r="AC20" s="33">
        <f t="shared" si="16"/>
        <v>178.38</v>
      </c>
      <c r="AD20" s="33">
        <f t="shared" si="17"/>
        <v>0</v>
      </c>
      <c r="AF20" s="33">
        <f t="shared" si="18"/>
        <v>178.38</v>
      </c>
      <c r="AG20" s="33">
        <f t="shared" si="19"/>
        <v>0</v>
      </c>
      <c r="AI20" s="33">
        <f t="shared" si="20"/>
        <v>178.38</v>
      </c>
      <c r="AJ20" s="33">
        <f t="shared" si="21"/>
        <v>0</v>
      </c>
      <c r="AL20" s="33">
        <f t="shared" si="22"/>
        <v>178.38</v>
      </c>
      <c r="AM20" s="33">
        <f t="shared" si="23"/>
        <v>0</v>
      </c>
      <c r="AO20" s="33">
        <f t="shared" si="24"/>
        <v>178.38</v>
      </c>
      <c r="AP20" s="41">
        <f t="shared" si="25"/>
        <v>0</v>
      </c>
      <c r="AR20" s="33">
        <f t="shared" si="26"/>
        <v>178.38</v>
      </c>
      <c r="AS20" s="33">
        <f t="shared" si="27"/>
        <v>0</v>
      </c>
      <c r="AU20" s="33">
        <f t="shared" si="28"/>
        <v>178.38</v>
      </c>
      <c r="AV20" s="33">
        <f t="shared" si="29"/>
        <v>0</v>
      </c>
      <c r="AX20" s="33">
        <f t="shared" si="30"/>
        <v>178.38</v>
      </c>
      <c r="AY20" s="33">
        <f t="shared" si="31"/>
        <v>0</v>
      </c>
    </row>
    <row r="21" spans="1:51" ht="19.5" customHeight="1">
      <c r="A21" s="14" t="s">
        <v>31</v>
      </c>
      <c r="B21" s="15">
        <v>38776</v>
      </c>
      <c r="C21" s="11">
        <v>139.2</v>
      </c>
      <c r="D21" s="8">
        <f t="shared" si="32"/>
        <v>139.2</v>
      </c>
      <c r="F21" s="8">
        <f t="shared" si="33"/>
        <v>27.84</v>
      </c>
      <c r="G21" s="8">
        <f t="shared" si="4"/>
        <v>27.84</v>
      </c>
      <c r="H21" s="8">
        <f t="shared" si="5"/>
        <v>111.35999999999999</v>
      </c>
      <c r="I21" s="8">
        <f>+D21*$D$3</f>
        <v>27.84</v>
      </c>
      <c r="J21" s="33">
        <f t="shared" si="6"/>
        <v>55.68</v>
      </c>
      <c r="K21" s="33">
        <f t="shared" si="7"/>
        <v>83.51999999999998</v>
      </c>
      <c r="L21" s="8">
        <f t="shared" si="34"/>
        <v>27.84</v>
      </c>
      <c r="M21" s="33">
        <f t="shared" si="8"/>
        <v>83.52</v>
      </c>
      <c r="N21" s="33">
        <f>+D21*$D$3</f>
        <v>27.84</v>
      </c>
      <c r="O21" s="33">
        <f t="shared" si="9"/>
        <v>111.36</v>
      </c>
      <c r="P21" s="33">
        <f>+D21*$D$3</f>
        <v>27.84</v>
      </c>
      <c r="Q21" s="33">
        <f t="shared" si="35"/>
        <v>139.2</v>
      </c>
      <c r="R21" s="33">
        <f t="shared" si="36"/>
        <v>0</v>
      </c>
      <c r="T21" s="33">
        <f t="shared" si="10"/>
        <v>139.2</v>
      </c>
      <c r="U21" s="33">
        <f t="shared" si="11"/>
        <v>0</v>
      </c>
      <c r="W21" s="33">
        <f t="shared" si="12"/>
        <v>139.2</v>
      </c>
      <c r="X21" s="33">
        <f t="shared" si="13"/>
        <v>0</v>
      </c>
      <c r="Z21" s="33">
        <f t="shared" si="14"/>
        <v>139.2</v>
      </c>
      <c r="AA21" s="33">
        <f t="shared" si="15"/>
        <v>0</v>
      </c>
      <c r="AC21" s="33">
        <f t="shared" si="16"/>
        <v>139.2</v>
      </c>
      <c r="AD21" s="33">
        <f t="shared" si="17"/>
        <v>0</v>
      </c>
      <c r="AF21" s="33">
        <f t="shared" si="18"/>
        <v>139.2</v>
      </c>
      <c r="AG21" s="33">
        <f t="shared" si="19"/>
        <v>0</v>
      </c>
      <c r="AI21" s="33">
        <f t="shared" si="20"/>
        <v>139.2</v>
      </c>
      <c r="AJ21" s="33">
        <f t="shared" si="21"/>
        <v>0</v>
      </c>
      <c r="AL21" s="33">
        <f t="shared" si="22"/>
        <v>139.2</v>
      </c>
      <c r="AM21" s="33">
        <f t="shared" si="23"/>
        <v>0</v>
      </c>
      <c r="AO21" s="33">
        <f t="shared" si="24"/>
        <v>139.2</v>
      </c>
      <c r="AP21" s="41">
        <f t="shared" si="25"/>
        <v>0</v>
      </c>
      <c r="AR21" s="33">
        <f t="shared" si="26"/>
        <v>139.2</v>
      </c>
      <c r="AS21" s="33">
        <f t="shared" si="27"/>
        <v>0</v>
      </c>
      <c r="AU21" s="33">
        <f t="shared" si="28"/>
        <v>139.2</v>
      </c>
      <c r="AV21" s="33">
        <f t="shared" si="29"/>
        <v>0</v>
      </c>
      <c r="AX21" s="33">
        <f t="shared" si="30"/>
        <v>139.2</v>
      </c>
      <c r="AY21" s="33">
        <f t="shared" si="31"/>
        <v>0</v>
      </c>
    </row>
    <row r="22" spans="1:51" ht="19.5" customHeight="1">
      <c r="A22" s="14" t="s">
        <v>56</v>
      </c>
      <c r="B22" s="15">
        <v>39781</v>
      </c>
      <c r="C22" s="38"/>
      <c r="D22" s="8">
        <v>3060</v>
      </c>
      <c r="J22" s="33"/>
      <c r="K22" s="33"/>
      <c r="L22" s="8">
        <f t="shared" si="34"/>
        <v>612</v>
      </c>
      <c r="M22" s="33">
        <f>+J22+L22</f>
        <v>612</v>
      </c>
      <c r="N22" s="33">
        <f>+D22*$D$3</f>
        <v>612</v>
      </c>
      <c r="O22" s="33">
        <f t="shared" si="9"/>
        <v>1224</v>
      </c>
      <c r="P22" s="33">
        <f>+D22*$D$3</f>
        <v>612</v>
      </c>
      <c r="Q22" s="33">
        <f t="shared" si="35"/>
        <v>1836</v>
      </c>
      <c r="R22" s="33">
        <f t="shared" si="36"/>
        <v>1224</v>
      </c>
      <c r="S22" s="8">
        <f aca="true" t="shared" si="37" ref="S22:S28">+D22*$D$3</f>
        <v>612</v>
      </c>
      <c r="T22" s="33">
        <f t="shared" si="10"/>
        <v>2448</v>
      </c>
      <c r="U22" s="33">
        <f t="shared" si="11"/>
        <v>612</v>
      </c>
      <c r="V22" s="8">
        <f>+D22*$D$3</f>
        <v>612</v>
      </c>
      <c r="W22" s="33">
        <f t="shared" si="12"/>
        <v>3060</v>
      </c>
      <c r="X22" s="33">
        <f t="shared" si="13"/>
        <v>0</v>
      </c>
      <c r="Z22" s="33">
        <f t="shared" si="14"/>
        <v>3060</v>
      </c>
      <c r="AA22" s="33">
        <f t="shared" si="15"/>
        <v>0</v>
      </c>
      <c r="AC22" s="33">
        <f t="shared" si="16"/>
        <v>3060</v>
      </c>
      <c r="AD22" s="33">
        <f t="shared" si="17"/>
        <v>0</v>
      </c>
      <c r="AF22" s="33">
        <f t="shared" si="18"/>
        <v>3060</v>
      </c>
      <c r="AG22" s="33">
        <f t="shared" si="19"/>
        <v>0</v>
      </c>
      <c r="AI22" s="33">
        <f t="shared" si="20"/>
        <v>3060</v>
      </c>
      <c r="AJ22" s="33">
        <f t="shared" si="21"/>
        <v>0</v>
      </c>
      <c r="AL22" s="33">
        <f t="shared" si="22"/>
        <v>3060</v>
      </c>
      <c r="AM22" s="33">
        <f t="shared" si="23"/>
        <v>0</v>
      </c>
      <c r="AO22" s="33">
        <f t="shared" si="24"/>
        <v>3060</v>
      </c>
      <c r="AP22" s="41">
        <f t="shared" si="25"/>
        <v>0</v>
      </c>
      <c r="AR22" s="33">
        <f t="shared" si="26"/>
        <v>3060</v>
      </c>
      <c r="AS22" s="33">
        <f t="shared" si="27"/>
        <v>0</v>
      </c>
      <c r="AU22" s="33">
        <f t="shared" si="28"/>
        <v>3060</v>
      </c>
      <c r="AV22" s="33">
        <f t="shared" si="29"/>
        <v>0</v>
      </c>
      <c r="AX22" s="33">
        <f t="shared" si="30"/>
        <v>3060</v>
      </c>
      <c r="AY22" s="33">
        <f t="shared" si="31"/>
        <v>0</v>
      </c>
    </row>
    <row r="23" spans="1:51" ht="19.5" customHeight="1">
      <c r="A23" s="14" t="s">
        <v>59</v>
      </c>
      <c r="B23" s="15">
        <v>40527</v>
      </c>
      <c r="C23" s="38"/>
      <c r="D23" s="8">
        <v>3960</v>
      </c>
      <c r="J23" s="33"/>
      <c r="K23" s="33"/>
      <c r="L23" s="8">
        <f t="shared" si="34"/>
        <v>792</v>
      </c>
      <c r="M23" s="33"/>
      <c r="N23" s="33"/>
      <c r="O23" s="33"/>
      <c r="P23" s="33">
        <f>+D23*$D$3</f>
        <v>792</v>
      </c>
      <c r="Q23" s="33">
        <f t="shared" si="35"/>
        <v>792</v>
      </c>
      <c r="R23" s="33">
        <f t="shared" si="36"/>
        <v>3168</v>
      </c>
      <c r="S23" s="8">
        <f t="shared" si="37"/>
        <v>792</v>
      </c>
      <c r="T23" s="33">
        <f t="shared" si="10"/>
        <v>1584</v>
      </c>
      <c r="U23" s="33">
        <f t="shared" si="11"/>
        <v>2376</v>
      </c>
      <c r="V23" s="8">
        <f aca="true" t="shared" si="38" ref="V23:V30">+D23*$D$3</f>
        <v>792</v>
      </c>
      <c r="W23" s="33">
        <f t="shared" si="12"/>
        <v>2376</v>
      </c>
      <c r="X23" s="33">
        <f t="shared" si="13"/>
        <v>1584</v>
      </c>
      <c r="Y23" s="8">
        <f>+D23*$D$3</f>
        <v>792</v>
      </c>
      <c r="Z23" s="33">
        <f t="shared" si="14"/>
        <v>3168</v>
      </c>
      <c r="AA23" s="33">
        <f t="shared" si="15"/>
        <v>792</v>
      </c>
      <c r="AB23">
        <f>+D23*$D$3</f>
        <v>792</v>
      </c>
      <c r="AC23" s="33">
        <f t="shared" si="16"/>
        <v>3960</v>
      </c>
      <c r="AD23" s="33">
        <f t="shared" si="17"/>
        <v>0</v>
      </c>
      <c r="AF23" s="33">
        <f t="shared" si="18"/>
        <v>3960</v>
      </c>
      <c r="AG23" s="33">
        <f t="shared" si="19"/>
        <v>0</v>
      </c>
      <c r="AI23" s="33">
        <f t="shared" si="20"/>
        <v>3960</v>
      </c>
      <c r="AJ23" s="33">
        <f t="shared" si="21"/>
        <v>0</v>
      </c>
      <c r="AL23" s="33">
        <f t="shared" si="22"/>
        <v>3960</v>
      </c>
      <c r="AM23" s="33">
        <f t="shared" si="23"/>
        <v>0</v>
      </c>
      <c r="AO23" s="33">
        <f t="shared" si="24"/>
        <v>3960</v>
      </c>
      <c r="AP23" s="41">
        <f t="shared" si="25"/>
        <v>0</v>
      </c>
      <c r="AR23" s="33">
        <f t="shared" si="26"/>
        <v>3960</v>
      </c>
      <c r="AS23" s="33">
        <f t="shared" si="27"/>
        <v>0</v>
      </c>
      <c r="AU23" s="33">
        <f t="shared" si="28"/>
        <v>3960</v>
      </c>
      <c r="AV23" s="33">
        <f t="shared" si="29"/>
        <v>0</v>
      </c>
      <c r="AX23" s="33">
        <f t="shared" si="30"/>
        <v>3960</v>
      </c>
      <c r="AY23" s="33">
        <f t="shared" si="31"/>
        <v>0</v>
      </c>
    </row>
    <row r="24" spans="1:51" ht="19.5" customHeight="1">
      <c r="A24" s="14" t="s">
        <v>60</v>
      </c>
      <c r="B24" s="15">
        <v>40295</v>
      </c>
      <c r="C24" s="38"/>
      <c r="D24" s="8">
        <v>107.88</v>
      </c>
      <c r="J24" s="33"/>
      <c r="K24" s="33"/>
      <c r="L24" s="8"/>
      <c r="M24" s="33"/>
      <c r="N24" s="33"/>
      <c r="O24" s="33"/>
      <c r="P24" s="33">
        <f>+D24*$D$3</f>
        <v>21.576</v>
      </c>
      <c r="Q24" s="33">
        <f t="shared" si="35"/>
        <v>21.576</v>
      </c>
      <c r="R24" s="33">
        <f t="shared" si="36"/>
        <v>86.304</v>
      </c>
      <c r="S24" s="8">
        <f t="shared" si="37"/>
        <v>21.576</v>
      </c>
      <c r="T24" s="33">
        <f t="shared" si="10"/>
        <v>43.152</v>
      </c>
      <c r="U24" s="33">
        <f t="shared" si="11"/>
        <v>64.728</v>
      </c>
      <c r="V24" s="8">
        <f t="shared" si="38"/>
        <v>21.576</v>
      </c>
      <c r="W24" s="33">
        <f t="shared" si="12"/>
        <v>64.72800000000001</v>
      </c>
      <c r="X24" s="33">
        <f t="shared" si="13"/>
        <v>43.15199999999999</v>
      </c>
      <c r="Y24" s="8">
        <f aca="true" t="shared" si="39" ref="Y24:Y30">+D24*$D$3</f>
        <v>21.576</v>
      </c>
      <c r="Z24" s="33">
        <f t="shared" si="14"/>
        <v>86.304</v>
      </c>
      <c r="AA24" s="33">
        <f t="shared" si="15"/>
        <v>21.575999999999993</v>
      </c>
      <c r="AB24">
        <f aca="true" t="shared" si="40" ref="AB24:AB35">+D24*$D$3</f>
        <v>21.576</v>
      </c>
      <c r="AC24" s="33">
        <f t="shared" si="16"/>
        <v>107.88</v>
      </c>
      <c r="AD24" s="33">
        <f t="shared" si="17"/>
        <v>0</v>
      </c>
      <c r="AF24" s="33">
        <f t="shared" si="18"/>
        <v>107.88</v>
      </c>
      <c r="AG24" s="33">
        <f t="shared" si="19"/>
        <v>0</v>
      </c>
      <c r="AI24" s="33">
        <f t="shared" si="20"/>
        <v>107.88</v>
      </c>
      <c r="AJ24" s="33">
        <f t="shared" si="21"/>
        <v>0</v>
      </c>
      <c r="AL24" s="33">
        <f t="shared" si="22"/>
        <v>107.88</v>
      </c>
      <c r="AM24" s="33">
        <f t="shared" si="23"/>
        <v>0</v>
      </c>
      <c r="AO24" s="33">
        <f t="shared" si="24"/>
        <v>107.88</v>
      </c>
      <c r="AP24" s="41">
        <f t="shared" si="25"/>
        <v>0</v>
      </c>
      <c r="AR24" s="33">
        <f t="shared" si="26"/>
        <v>107.88</v>
      </c>
      <c r="AS24" s="33">
        <f t="shared" si="27"/>
        <v>0</v>
      </c>
      <c r="AU24" s="33">
        <f t="shared" si="28"/>
        <v>107.88</v>
      </c>
      <c r="AV24" s="33">
        <f t="shared" si="29"/>
        <v>0</v>
      </c>
      <c r="AX24" s="33">
        <f t="shared" si="30"/>
        <v>107.88</v>
      </c>
      <c r="AY24" s="33">
        <f t="shared" si="31"/>
        <v>0</v>
      </c>
    </row>
    <row r="25" spans="1:51" ht="19.5" customHeight="1">
      <c r="A25" s="14" t="s">
        <v>61</v>
      </c>
      <c r="B25" s="15">
        <v>40295</v>
      </c>
      <c r="C25" s="38"/>
      <c r="D25" s="8">
        <v>107.88</v>
      </c>
      <c r="J25" s="33"/>
      <c r="K25" s="33"/>
      <c r="L25" s="8"/>
      <c r="M25" s="33"/>
      <c r="N25" s="33"/>
      <c r="O25" s="33"/>
      <c r="P25" s="33">
        <f>+D25*$D$3</f>
        <v>21.576</v>
      </c>
      <c r="Q25" s="33">
        <f t="shared" si="35"/>
        <v>21.576</v>
      </c>
      <c r="R25" s="33">
        <f t="shared" si="36"/>
        <v>86.304</v>
      </c>
      <c r="S25" s="8">
        <f t="shared" si="37"/>
        <v>21.576</v>
      </c>
      <c r="T25" s="33">
        <f t="shared" si="10"/>
        <v>43.152</v>
      </c>
      <c r="U25" s="33">
        <f t="shared" si="11"/>
        <v>64.728</v>
      </c>
      <c r="V25" s="8">
        <f t="shared" si="38"/>
        <v>21.576</v>
      </c>
      <c r="W25" s="33">
        <f t="shared" si="12"/>
        <v>64.72800000000001</v>
      </c>
      <c r="X25" s="33">
        <f t="shared" si="13"/>
        <v>43.15199999999999</v>
      </c>
      <c r="Y25" s="8">
        <f t="shared" si="39"/>
        <v>21.576</v>
      </c>
      <c r="Z25" s="33">
        <f t="shared" si="14"/>
        <v>86.304</v>
      </c>
      <c r="AA25" s="33">
        <f t="shared" si="15"/>
        <v>21.575999999999993</v>
      </c>
      <c r="AB25">
        <f t="shared" si="40"/>
        <v>21.576</v>
      </c>
      <c r="AC25" s="33">
        <f t="shared" si="16"/>
        <v>107.88</v>
      </c>
      <c r="AD25" s="33">
        <f t="shared" si="17"/>
        <v>0</v>
      </c>
      <c r="AF25" s="33">
        <f t="shared" si="18"/>
        <v>107.88</v>
      </c>
      <c r="AG25" s="33">
        <f t="shared" si="19"/>
        <v>0</v>
      </c>
      <c r="AI25" s="33">
        <f t="shared" si="20"/>
        <v>107.88</v>
      </c>
      <c r="AJ25" s="33">
        <f t="shared" si="21"/>
        <v>0</v>
      </c>
      <c r="AL25" s="33">
        <f t="shared" si="22"/>
        <v>107.88</v>
      </c>
      <c r="AM25" s="33">
        <f t="shared" si="23"/>
        <v>0</v>
      </c>
      <c r="AO25" s="33">
        <f t="shared" si="24"/>
        <v>107.88</v>
      </c>
      <c r="AP25" s="41">
        <f t="shared" si="25"/>
        <v>0</v>
      </c>
      <c r="AR25" s="33">
        <f t="shared" si="26"/>
        <v>107.88</v>
      </c>
      <c r="AS25" s="33">
        <f t="shared" si="27"/>
        <v>0</v>
      </c>
      <c r="AU25" s="33">
        <f t="shared" si="28"/>
        <v>107.88</v>
      </c>
      <c r="AV25" s="33">
        <f t="shared" si="29"/>
        <v>0</v>
      </c>
      <c r="AX25" s="33">
        <f t="shared" si="30"/>
        <v>107.88</v>
      </c>
      <c r="AY25" s="33">
        <f t="shared" si="31"/>
        <v>0</v>
      </c>
    </row>
    <row r="26" spans="1:51" ht="19.5" customHeight="1">
      <c r="A26" s="14" t="s">
        <v>66</v>
      </c>
      <c r="B26" s="15">
        <v>40625</v>
      </c>
      <c r="C26" s="38"/>
      <c r="D26" s="8">
        <f>4440+304.2</f>
        <v>4744.2</v>
      </c>
      <c r="J26" s="33"/>
      <c r="K26" s="33"/>
      <c r="L26" s="8"/>
      <c r="M26" s="33"/>
      <c r="N26" s="33"/>
      <c r="O26" s="33"/>
      <c r="P26" s="33"/>
      <c r="Q26" s="33">
        <f t="shared" si="35"/>
        <v>0</v>
      </c>
      <c r="R26" s="33"/>
      <c r="S26" s="8">
        <f t="shared" si="37"/>
        <v>948.84</v>
      </c>
      <c r="T26" s="33">
        <f t="shared" si="10"/>
        <v>948.84</v>
      </c>
      <c r="U26" s="33">
        <f t="shared" si="11"/>
        <v>3795.3599999999997</v>
      </c>
      <c r="V26" s="8">
        <f t="shared" si="38"/>
        <v>948.84</v>
      </c>
      <c r="W26" s="33">
        <f t="shared" si="12"/>
        <v>1897.68</v>
      </c>
      <c r="X26" s="33">
        <f t="shared" si="13"/>
        <v>2846.5199999999995</v>
      </c>
      <c r="Y26" s="8">
        <f t="shared" si="39"/>
        <v>948.84</v>
      </c>
      <c r="Z26" s="33">
        <f t="shared" si="14"/>
        <v>2846.52</v>
      </c>
      <c r="AA26" s="33">
        <f t="shared" si="15"/>
        <v>1897.6799999999998</v>
      </c>
      <c r="AB26">
        <f t="shared" si="40"/>
        <v>948.84</v>
      </c>
      <c r="AC26" s="33">
        <f t="shared" si="16"/>
        <v>3795.36</v>
      </c>
      <c r="AD26" s="33">
        <f t="shared" si="17"/>
        <v>948.8399999999997</v>
      </c>
      <c r="AE26">
        <f>+D26*$D$3</f>
        <v>948.84</v>
      </c>
      <c r="AF26" s="33">
        <f t="shared" si="18"/>
        <v>4744.2</v>
      </c>
      <c r="AG26" s="33">
        <f t="shared" si="19"/>
        <v>0</v>
      </c>
      <c r="AH26">
        <f>+G26*$D$3</f>
        <v>0</v>
      </c>
      <c r="AI26" s="33">
        <f t="shared" si="20"/>
        <v>4744.2</v>
      </c>
      <c r="AJ26" s="33">
        <f t="shared" si="21"/>
        <v>0</v>
      </c>
      <c r="AL26" s="33">
        <f t="shared" si="22"/>
        <v>4744.2</v>
      </c>
      <c r="AM26" s="33">
        <f t="shared" si="23"/>
        <v>0</v>
      </c>
      <c r="AO26" s="33">
        <f t="shared" si="24"/>
        <v>4744.2</v>
      </c>
      <c r="AP26" s="41">
        <f t="shared" si="25"/>
        <v>0</v>
      </c>
      <c r="AR26" s="33">
        <f t="shared" si="26"/>
        <v>4744.2</v>
      </c>
      <c r="AS26" s="33">
        <f t="shared" si="27"/>
        <v>0</v>
      </c>
      <c r="AU26" s="33">
        <f t="shared" si="28"/>
        <v>4744.2</v>
      </c>
      <c r="AV26" s="33">
        <f t="shared" si="29"/>
        <v>0</v>
      </c>
      <c r="AX26" s="33">
        <f t="shared" si="30"/>
        <v>4744.2</v>
      </c>
      <c r="AY26" s="33">
        <f t="shared" si="31"/>
        <v>0</v>
      </c>
    </row>
    <row r="27" spans="1:51" ht="19.5" customHeight="1">
      <c r="A27" s="14" t="s">
        <v>67</v>
      </c>
      <c r="B27" s="15">
        <v>40704</v>
      </c>
      <c r="C27" s="38"/>
      <c r="D27" s="8">
        <v>1197</v>
      </c>
      <c r="J27" s="33"/>
      <c r="K27" s="33"/>
      <c r="L27" s="8"/>
      <c r="M27" s="33"/>
      <c r="N27" s="33"/>
      <c r="O27" s="33"/>
      <c r="P27" s="33"/>
      <c r="Q27" s="33"/>
      <c r="R27" s="33"/>
      <c r="S27" s="8">
        <f t="shared" si="37"/>
        <v>239.4</v>
      </c>
      <c r="T27" s="33">
        <f>+Q27+S27</f>
        <v>239.4</v>
      </c>
      <c r="U27" s="33">
        <f>+D27-T27</f>
        <v>957.6</v>
      </c>
      <c r="V27" s="8">
        <f t="shared" si="38"/>
        <v>239.4</v>
      </c>
      <c r="W27" s="33">
        <f t="shared" si="12"/>
        <v>478.8</v>
      </c>
      <c r="X27" s="33">
        <f t="shared" si="13"/>
        <v>718.2</v>
      </c>
      <c r="Y27" s="8">
        <f t="shared" si="39"/>
        <v>239.4</v>
      </c>
      <c r="Z27" s="33">
        <f t="shared" si="14"/>
        <v>718.2</v>
      </c>
      <c r="AA27" s="33">
        <f t="shared" si="15"/>
        <v>478.79999999999995</v>
      </c>
      <c r="AB27">
        <f t="shared" si="40"/>
        <v>239.4</v>
      </c>
      <c r="AC27" s="33">
        <f t="shared" si="16"/>
        <v>957.6</v>
      </c>
      <c r="AD27" s="33">
        <f t="shared" si="17"/>
        <v>239.39999999999998</v>
      </c>
      <c r="AE27">
        <f aca="true" t="shared" si="41" ref="AE27:AE35">+D27*$D$3</f>
        <v>239.4</v>
      </c>
      <c r="AF27" s="33">
        <f t="shared" si="18"/>
        <v>1197</v>
      </c>
      <c r="AG27" s="33">
        <f t="shared" si="19"/>
        <v>0</v>
      </c>
      <c r="AH27">
        <f>+G27*$D$3</f>
        <v>0</v>
      </c>
      <c r="AI27" s="33">
        <f t="shared" si="20"/>
        <v>1197</v>
      </c>
      <c r="AJ27" s="33">
        <f t="shared" si="21"/>
        <v>0</v>
      </c>
      <c r="AL27" s="33">
        <f t="shared" si="22"/>
        <v>1197</v>
      </c>
      <c r="AM27" s="33">
        <f t="shared" si="23"/>
        <v>0</v>
      </c>
      <c r="AO27" s="33">
        <f t="shared" si="24"/>
        <v>1197</v>
      </c>
      <c r="AP27" s="41">
        <f t="shared" si="25"/>
        <v>0</v>
      </c>
      <c r="AR27" s="33">
        <f t="shared" si="26"/>
        <v>1197</v>
      </c>
      <c r="AS27" s="33">
        <f t="shared" si="27"/>
        <v>0</v>
      </c>
      <c r="AU27" s="33">
        <f t="shared" si="28"/>
        <v>1197</v>
      </c>
      <c r="AV27" s="33">
        <f t="shared" si="29"/>
        <v>0</v>
      </c>
      <c r="AX27" s="33">
        <f t="shared" si="30"/>
        <v>1197</v>
      </c>
      <c r="AY27" s="33">
        <f t="shared" si="31"/>
        <v>0</v>
      </c>
    </row>
    <row r="28" spans="1:51" ht="19.5" customHeight="1">
      <c r="A28" s="14" t="s">
        <v>68</v>
      </c>
      <c r="B28" s="15">
        <v>40704</v>
      </c>
      <c r="C28" s="38"/>
      <c r="D28" s="8">
        <v>119</v>
      </c>
      <c r="J28" s="33"/>
      <c r="K28" s="33"/>
      <c r="L28" s="8"/>
      <c r="M28" s="33"/>
      <c r="N28" s="33"/>
      <c r="O28" s="33"/>
      <c r="P28" s="33"/>
      <c r="Q28" s="33"/>
      <c r="R28" s="33"/>
      <c r="S28" s="8">
        <f t="shared" si="37"/>
        <v>23.8</v>
      </c>
      <c r="T28" s="33">
        <f>+Q28+S28</f>
        <v>23.8</v>
      </c>
      <c r="U28" s="33">
        <f>+D28-T28</f>
        <v>95.2</v>
      </c>
      <c r="V28" s="8">
        <f t="shared" si="38"/>
        <v>23.8</v>
      </c>
      <c r="W28" s="33">
        <f t="shared" si="12"/>
        <v>47.6</v>
      </c>
      <c r="X28" s="33">
        <f t="shared" si="13"/>
        <v>71.4</v>
      </c>
      <c r="Y28" s="8">
        <f t="shared" si="39"/>
        <v>23.8</v>
      </c>
      <c r="Z28" s="33">
        <f t="shared" si="14"/>
        <v>71.4</v>
      </c>
      <c r="AA28" s="33">
        <f t="shared" si="15"/>
        <v>47.599999999999994</v>
      </c>
      <c r="AB28">
        <f t="shared" si="40"/>
        <v>23.8</v>
      </c>
      <c r="AC28" s="33">
        <f t="shared" si="16"/>
        <v>95.2</v>
      </c>
      <c r="AD28" s="33">
        <f t="shared" si="17"/>
        <v>23.799999999999997</v>
      </c>
      <c r="AE28">
        <f t="shared" si="41"/>
        <v>23.8</v>
      </c>
      <c r="AF28" s="33">
        <f t="shared" si="18"/>
        <v>119</v>
      </c>
      <c r="AG28" s="33">
        <f t="shared" si="19"/>
        <v>0</v>
      </c>
      <c r="AH28">
        <f>+G28*$D$3</f>
        <v>0</v>
      </c>
      <c r="AI28" s="33">
        <f t="shared" si="20"/>
        <v>119</v>
      </c>
      <c r="AJ28" s="33">
        <f t="shared" si="21"/>
        <v>0</v>
      </c>
      <c r="AL28" s="33">
        <f t="shared" si="22"/>
        <v>119</v>
      </c>
      <c r="AM28" s="33">
        <f t="shared" si="23"/>
        <v>0</v>
      </c>
      <c r="AO28" s="33">
        <f t="shared" si="24"/>
        <v>119</v>
      </c>
      <c r="AP28" s="41">
        <f t="shared" si="25"/>
        <v>0</v>
      </c>
      <c r="AR28" s="33">
        <f t="shared" si="26"/>
        <v>119</v>
      </c>
      <c r="AS28" s="33">
        <f t="shared" si="27"/>
        <v>0</v>
      </c>
      <c r="AU28" s="33">
        <f t="shared" si="28"/>
        <v>119</v>
      </c>
      <c r="AV28" s="33">
        <f t="shared" si="29"/>
        <v>0</v>
      </c>
      <c r="AX28" s="33">
        <f t="shared" si="30"/>
        <v>119</v>
      </c>
      <c r="AY28" s="33">
        <f t="shared" si="31"/>
        <v>0</v>
      </c>
    </row>
    <row r="29" spans="1:51" ht="19.5" customHeight="1">
      <c r="A29" s="14" t="s">
        <v>71</v>
      </c>
      <c r="B29" s="15">
        <v>40985</v>
      </c>
      <c r="C29" s="38"/>
      <c r="D29" s="8">
        <v>59.9</v>
      </c>
      <c r="J29" s="33"/>
      <c r="K29" s="33"/>
      <c r="L29" s="8"/>
      <c r="M29" s="33"/>
      <c r="N29" s="33"/>
      <c r="O29" s="33"/>
      <c r="P29" s="33"/>
      <c r="Q29" s="33"/>
      <c r="R29" s="33"/>
      <c r="T29" s="33">
        <f>+Q29+S29</f>
        <v>0</v>
      </c>
      <c r="U29" s="33">
        <f>+D29-T29</f>
        <v>59.9</v>
      </c>
      <c r="V29" s="8">
        <f t="shared" si="38"/>
        <v>11.98</v>
      </c>
      <c r="W29" s="33">
        <f t="shared" si="12"/>
        <v>11.98</v>
      </c>
      <c r="X29" s="33">
        <f t="shared" si="13"/>
        <v>47.92</v>
      </c>
      <c r="Y29" s="8">
        <f t="shared" si="39"/>
        <v>11.98</v>
      </c>
      <c r="Z29" s="33">
        <f t="shared" si="14"/>
        <v>23.96</v>
      </c>
      <c r="AA29" s="33">
        <f t="shared" si="15"/>
        <v>35.94</v>
      </c>
      <c r="AB29">
        <f t="shared" si="40"/>
        <v>11.98</v>
      </c>
      <c r="AC29" s="33">
        <f t="shared" si="16"/>
        <v>35.94</v>
      </c>
      <c r="AD29" s="33">
        <f t="shared" si="17"/>
        <v>23.96</v>
      </c>
      <c r="AE29">
        <f t="shared" si="41"/>
        <v>11.98</v>
      </c>
      <c r="AF29" s="33">
        <f t="shared" si="18"/>
        <v>47.92</v>
      </c>
      <c r="AG29" s="33">
        <f t="shared" si="19"/>
        <v>11.979999999999997</v>
      </c>
      <c r="AH29">
        <f>+D29*$D$3</f>
        <v>11.98</v>
      </c>
      <c r="AI29" s="33">
        <f t="shared" si="20"/>
        <v>59.900000000000006</v>
      </c>
      <c r="AJ29" s="33">
        <f t="shared" si="21"/>
        <v>0</v>
      </c>
      <c r="AL29" s="33">
        <f t="shared" si="22"/>
        <v>59.900000000000006</v>
      </c>
      <c r="AM29" s="33">
        <f t="shared" si="23"/>
        <v>0</v>
      </c>
      <c r="AO29" s="33">
        <f t="shared" si="24"/>
        <v>59.900000000000006</v>
      </c>
      <c r="AP29" s="41">
        <f t="shared" si="25"/>
        <v>0</v>
      </c>
      <c r="AR29" s="33">
        <f t="shared" si="26"/>
        <v>59.900000000000006</v>
      </c>
      <c r="AS29" s="33">
        <f t="shared" si="27"/>
        <v>0</v>
      </c>
      <c r="AU29" s="33">
        <f t="shared" si="28"/>
        <v>59.900000000000006</v>
      </c>
      <c r="AV29" s="33">
        <f t="shared" si="29"/>
        <v>0</v>
      </c>
      <c r="AX29" s="33">
        <f t="shared" si="30"/>
        <v>59.900000000000006</v>
      </c>
      <c r="AY29" s="33">
        <f t="shared" si="31"/>
        <v>0</v>
      </c>
    </row>
    <row r="30" spans="1:51" ht="19.5" customHeight="1">
      <c r="A30" s="14" t="s">
        <v>74</v>
      </c>
      <c r="B30" s="15">
        <v>41373</v>
      </c>
      <c r="C30" s="38"/>
      <c r="D30" s="8">
        <v>444.15</v>
      </c>
      <c r="J30" s="33"/>
      <c r="K30" s="33"/>
      <c r="L30" s="8"/>
      <c r="M30" s="33"/>
      <c r="N30" s="33"/>
      <c r="O30" s="33"/>
      <c r="P30" s="33"/>
      <c r="Q30" s="33"/>
      <c r="R30" s="33"/>
      <c r="T30" s="33"/>
      <c r="U30" s="33"/>
      <c r="V30" s="8">
        <f t="shared" si="38"/>
        <v>88.83</v>
      </c>
      <c r="W30" s="33"/>
      <c r="X30" s="33"/>
      <c r="Y30" s="8">
        <f t="shared" si="39"/>
        <v>88.83</v>
      </c>
      <c r="Z30" s="33">
        <f>+W30+Y30</f>
        <v>88.83</v>
      </c>
      <c r="AA30" s="33">
        <f>+D30-Z30</f>
        <v>355.32</v>
      </c>
      <c r="AB30">
        <f t="shared" si="40"/>
        <v>88.83</v>
      </c>
      <c r="AC30" s="33">
        <f t="shared" si="16"/>
        <v>177.66</v>
      </c>
      <c r="AD30" s="33">
        <f t="shared" si="17"/>
        <v>266.49</v>
      </c>
      <c r="AE30">
        <f t="shared" si="41"/>
        <v>88.83</v>
      </c>
      <c r="AF30" s="33">
        <f t="shared" si="18"/>
        <v>266.49</v>
      </c>
      <c r="AG30" s="33">
        <f t="shared" si="19"/>
        <v>177.65999999999997</v>
      </c>
      <c r="AH30">
        <f aca="true" t="shared" si="42" ref="AH30:AH35">+D30*$D$3</f>
        <v>88.83</v>
      </c>
      <c r="AI30" s="33">
        <f t="shared" si="20"/>
        <v>355.32</v>
      </c>
      <c r="AJ30" s="33">
        <f t="shared" si="21"/>
        <v>88.82999999999998</v>
      </c>
      <c r="AK30">
        <f aca="true" t="shared" si="43" ref="AK30:AK35">+D30*$D$3</f>
        <v>88.83</v>
      </c>
      <c r="AL30" s="33">
        <f t="shared" si="22"/>
        <v>444.15</v>
      </c>
      <c r="AM30" s="33">
        <f t="shared" si="23"/>
        <v>0</v>
      </c>
      <c r="AO30" s="33">
        <f t="shared" si="24"/>
        <v>444.15</v>
      </c>
      <c r="AP30" s="41">
        <f t="shared" si="25"/>
        <v>0</v>
      </c>
      <c r="AR30" s="33">
        <f t="shared" si="26"/>
        <v>444.15</v>
      </c>
      <c r="AS30" s="33">
        <f t="shared" si="27"/>
        <v>0</v>
      </c>
      <c r="AU30" s="33">
        <f t="shared" si="28"/>
        <v>444.15</v>
      </c>
      <c r="AV30" s="33">
        <f t="shared" si="29"/>
        <v>0</v>
      </c>
      <c r="AX30" s="33">
        <f t="shared" si="30"/>
        <v>444.15</v>
      </c>
      <c r="AY30" s="33">
        <f t="shared" si="31"/>
        <v>0</v>
      </c>
    </row>
    <row r="31" spans="1:51" ht="19.5" customHeight="1">
      <c r="A31" s="14" t="s">
        <v>78</v>
      </c>
      <c r="B31" s="15">
        <v>41851</v>
      </c>
      <c r="C31" s="38"/>
      <c r="D31" s="8">
        <f>1811*1.22</f>
        <v>2209.42</v>
      </c>
      <c r="J31" s="33"/>
      <c r="K31" s="33"/>
      <c r="L31" s="8"/>
      <c r="M31" s="33"/>
      <c r="N31" s="33"/>
      <c r="O31" s="33"/>
      <c r="P31" s="33"/>
      <c r="Q31" s="33"/>
      <c r="R31" s="33"/>
      <c r="T31" s="33"/>
      <c r="U31" s="33"/>
      <c r="V31" s="8"/>
      <c r="W31" s="33"/>
      <c r="X31" s="33"/>
      <c r="Y31" s="8"/>
      <c r="Z31" s="33"/>
      <c r="AA31" s="33"/>
      <c r="AB31">
        <f t="shared" si="40"/>
        <v>441.884</v>
      </c>
      <c r="AC31" s="33">
        <f>+Z31+AB31</f>
        <v>441.884</v>
      </c>
      <c r="AD31" s="33">
        <f>+D31-AC31</f>
        <v>1767.536</v>
      </c>
      <c r="AE31">
        <f t="shared" si="41"/>
        <v>441.884</v>
      </c>
      <c r="AF31" s="33">
        <f t="shared" si="18"/>
        <v>883.768</v>
      </c>
      <c r="AG31" s="33">
        <f t="shared" si="19"/>
        <v>1325.652</v>
      </c>
      <c r="AH31">
        <f t="shared" si="42"/>
        <v>441.884</v>
      </c>
      <c r="AI31" s="33">
        <f t="shared" si="20"/>
        <v>1325.652</v>
      </c>
      <c r="AJ31" s="33">
        <f t="shared" si="21"/>
        <v>883.768</v>
      </c>
      <c r="AK31">
        <f t="shared" si="43"/>
        <v>441.884</v>
      </c>
      <c r="AL31" s="33">
        <f t="shared" si="22"/>
        <v>1767.536</v>
      </c>
      <c r="AM31" s="33">
        <f t="shared" si="23"/>
        <v>441.884</v>
      </c>
      <c r="AN31">
        <f>+D31*$D$3</f>
        <v>441.884</v>
      </c>
      <c r="AO31" s="33">
        <f t="shared" si="24"/>
        <v>2209.42</v>
      </c>
      <c r="AP31" s="41">
        <f t="shared" si="25"/>
        <v>0</v>
      </c>
      <c r="AR31" s="33">
        <f t="shared" si="26"/>
        <v>2209.42</v>
      </c>
      <c r="AS31" s="33">
        <f t="shared" si="27"/>
        <v>0</v>
      </c>
      <c r="AU31" s="33">
        <f t="shared" si="28"/>
        <v>2209.42</v>
      </c>
      <c r="AV31" s="33">
        <f t="shared" si="29"/>
        <v>0</v>
      </c>
      <c r="AX31" s="33">
        <f t="shared" si="30"/>
        <v>2209.42</v>
      </c>
      <c r="AY31" s="33">
        <f t="shared" si="31"/>
        <v>0</v>
      </c>
    </row>
    <row r="32" spans="1:51" ht="19.5" customHeight="1">
      <c r="A32" s="14" t="s">
        <v>79</v>
      </c>
      <c r="B32" s="15">
        <v>41851</v>
      </c>
      <c r="C32" s="38"/>
      <c r="D32" s="8">
        <f>1935*1.22</f>
        <v>2360.7</v>
      </c>
      <c r="J32" s="33"/>
      <c r="K32" s="33"/>
      <c r="L32" s="8"/>
      <c r="M32" s="33"/>
      <c r="N32" s="33"/>
      <c r="O32" s="33"/>
      <c r="P32" s="33"/>
      <c r="Q32" s="33"/>
      <c r="R32" s="33"/>
      <c r="T32" s="33"/>
      <c r="U32" s="33"/>
      <c r="V32" s="8"/>
      <c r="W32" s="33"/>
      <c r="X32" s="33"/>
      <c r="Y32" s="8"/>
      <c r="Z32" s="33"/>
      <c r="AA32" s="33"/>
      <c r="AB32">
        <f t="shared" si="40"/>
        <v>472.14</v>
      </c>
      <c r="AC32" s="33">
        <f>+Z32+AB32</f>
        <v>472.14</v>
      </c>
      <c r="AD32" s="33">
        <f>+D32-AC32</f>
        <v>1888.56</v>
      </c>
      <c r="AE32">
        <f t="shared" si="41"/>
        <v>472.14</v>
      </c>
      <c r="AF32" s="33">
        <f t="shared" si="18"/>
        <v>944.28</v>
      </c>
      <c r="AG32" s="33">
        <f t="shared" si="19"/>
        <v>1416.4199999999998</v>
      </c>
      <c r="AH32">
        <f t="shared" si="42"/>
        <v>472.14</v>
      </c>
      <c r="AI32" s="33">
        <f t="shared" si="20"/>
        <v>1416.42</v>
      </c>
      <c r="AJ32" s="33">
        <f t="shared" si="21"/>
        <v>944.2799999999997</v>
      </c>
      <c r="AK32">
        <f t="shared" si="43"/>
        <v>472.14</v>
      </c>
      <c r="AL32" s="33">
        <f t="shared" si="22"/>
        <v>1888.56</v>
      </c>
      <c r="AM32" s="33">
        <f t="shared" si="23"/>
        <v>472.1399999999999</v>
      </c>
      <c r="AN32">
        <f>+D32*$D$3</f>
        <v>472.14</v>
      </c>
      <c r="AO32" s="33">
        <f t="shared" si="24"/>
        <v>2360.7</v>
      </c>
      <c r="AP32" s="41">
        <f t="shared" si="25"/>
        <v>0</v>
      </c>
      <c r="AR32" s="33">
        <f t="shared" si="26"/>
        <v>2360.7</v>
      </c>
      <c r="AS32" s="33">
        <f t="shared" si="27"/>
        <v>0</v>
      </c>
      <c r="AU32" s="33">
        <f t="shared" si="28"/>
        <v>2360.7</v>
      </c>
      <c r="AV32" s="33">
        <f t="shared" si="29"/>
        <v>0</v>
      </c>
      <c r="AX32" s="33">
        <f t="shared" si="30"/>
        <v>2360.7</v>
      </c>
      <c r="AY32" s="33">
        <f t="shared" si="31"/>
        <v>0</v>
      </c>
    </row>
    <row r="33" spans="1:51" ht="19.5" customHeight="1">
      <c r="A33" s="14" t="s">
        <v>80</v>
      </c>
      <c r="B33" s="15">
        <v>41851</v>
      </c>
      <c r="C33" s="38"/>
      <c r="D33" s="8">
        <f>478*1.22</f>
        <v>583.16</v>
      </c>
      <c r="J33" s="33"/>
      <c r="K33" s="33"/>
      <c r="L33" s="8"/>
      <c r="M33" s="33"/>
      <c r="N33" s="33"/>
      <c r="O33" s="33"/>
      <c r="P33" s="33"/>
      <c r="Q33" s="33"/>
      <c r="R33" s="33"/>
      <c r="T33" s="33"/>
      <c r="U33" s="33"/>
      <c r="V33" s="8"/>
      <c r="W33" s="33"/>
      <c r="X33" s="33"/>
      <c r="Y33" s="8"/>
      <c r="Z33" s="33"/>
      <c r="AA33" s="33"/>
      <c r="AB33">
        <f t="shared" si="40"/>
        <v>116.632</v>
      </c>
      <c r="AC33" s="33">
        <f>+Z33+AB33</f>
        <v>116.632</v>
      </c>
      <c r="AD33" s="33">
        <f>+D33-AC33</f>
        <v>466.52799999999996</v>
      </c>
      <c r="AE33">
        <f t="shared" si="41"/>
        <v>116.632</v>
      </c>
      <c r="AF33" s="33">
        <f t="shared" si="18"/>
        <v>233.264</v>
      </c>
      <c r="AG33" s="33">
        <f t="shared" si="19"/>
        <v>349.89599999999996</v>
      </c>
      <c r="AH33">
        <f t="shared" si="42"/>
        <v>116.632</v>
      </c>
      <c r="AI33" s="33">
        <f t="shared" si="20"/>
        <v>349.896</v>
      </c>
      <c r="AJ33" s="33">
        <f t="shared" si="21"/>
        <v>233.26399999999995</v>
      </c>
      <c r="AK33">
        <f t="shared" si="43"/>
        <v>116.632</v>
      </c>
      <c r="AL33" s="33">
        <f t="shared" si="22"/>
        <v>466.528</v>
      </c>
      <c r="AM33" s="33">
        <f t="shared" si="23"/>
        <v>116.63199999999995</v>
      </c>
      <c r="AN33">
        <f>+D33*$D$3</f>
        <v>116.632</v>
      </c>
      <c r="AO33" s="33">
        <f t="shared" si="24"/>
        <v>583.1600000000001</v>
      </c>
      <c r="AP33" s="41">
        <f t="shared" si="25"/>
        <v>0</v>
      </c>
      <c r="AR33" s="33">
        <f t="shared" si="26"/>
        <v>583.1600000000001</v>
      </c>
      <c r="AS33" s="33">
        <f t="shared" si="27"/>
        <v>0</v>
      </c>
      <c r="AU33" s="33">
        <f t="shared" si="28"/>
        <v>583.1600000000001</v>
      </c>
      <c r="AV33" s="33">
        <f t="shared" si="29"/>
        <v>0</v>
      </c>
      <c r="AX33" s="33">
        <f t="shared" si="30"/>
        <v>583.1600000000001</v>
      </c>
      <c r="AY33" s="33">
        <f t="shared" si="31"/>
        <v>0</v>
      </c>
    </row>
    <row r="34" spans="1:51" ht="19.5" customHeight="1">
      <c r="A34" s="14" t="s">
        <v>81</v>
      </c>
      <c r="B34" s="15">
        <v>41851</v>
      </c>
      <c r="C34" s="38"/>
      <c r="D34" s="8">
        <f>380*1.22</f>
        <v>463.59999999999997</v>
      </c>
      <c r="J34" s="33"/>
      <c r="K34" s="33"/>
      <c r="L34" s="8"/>
      <c r="M34" s="33"/>
      <c r="N34" s="33"/>
      <c r="O34" s="33"/>
      <c r="P34" s="33"/>
      <c r="Q34" s="33"/>
      <c r="R34" s="33"/>
      <c r="T34" s="33"/>
      <c r="U34" s="33"/>
      <c r="V34" s="8"/>
      <c r="W34" s="33"/>
      <c r="X34" s="33"/>
      <c r="Y34" s="8"/>
      <c r="Z34" s="33"/>
      <c r="AA34" s="33"/>
      <c r="AB34">
        <f t="shared" si="40"/>
        <v>92.72</v>
      </c>
      <c r="AC34" s="33">
        <f>+Z34+AB34</f>
        <v>92.72</v>
      </c>
      <c r="AD34" s="33">
        <f>+D34-AC34</f>
        <v>370.88</v>
      </c>
      <c r="AE34">
        <f t="shared" si="41"/>
        <v>92.72</v>
      </c>
      <c r="AF34" s="33">
        <f t="shared" si="18"/>
        <v>185.44</v>
      </c>
      <c r="AG34" s="33">
        <f t="shared" si="19"/>
        <v>278.15999999999997</v>
      </c>
      <c r="AH34">
        <f t="shared" si="42"/>
        <v>92.72</v>
      </c>
      <c r="AI34" s="33">
        <f t="shared" si="20"/>
        <v>278.15999999999997</v>
      </c>
      <c r="AJ34" s="33">
        <f t="shared" si="21"/>
        <v>185.44</v>
      </c>
      <c r="AK34">
        <f t="shared" si="43"/>
        <v>92.72</v>
      </c>
      <c r="AL34" s="33">
        <f t="shared" si="22"/>
        <v>370.88</v>
      </c>
      <c r="AM34" s="33">
        <f t="shared" si="23"/>
        <v>92.71999999999997</v>
      </c>
      <c r="AN34">
        <f>+D34*$D$3</f>
        <v>92.72</v>
      </c>
      <c r="AO34" s="33">
        <f t="shared" si="24"/>
        <v>463.6</v>
      </c>
      <c r="AP34" s="41">
        <f t="shared" si="25"/>
        <v>0</v>
      </c>
      <c r="AR34" s="33">
        <f t="shared" si="26"/>
        <v>463.6</v>
      </c>
      <c r="AS34" s="33">
        <f t="shared" si="27"/>
        <v>0</v>
      </c>
      <c r="AU34" s="33">
        <f t="shared" si="28"/>
        <v>463.6</v>
      </c>
      <c r="AV34" s="33">
        <f t="shared" si="29"/>
        <v>0</v>
      </c>
      <c r="AX34" s="33">
        <f t="shared" si="30"/>
        <v>463.6</v>
      </c>
      <c r="AY34" s="33">
        <f t="shared" si="31"/>
        <v>0</v>
      </c>
    </row>
    <row r="35" spans="1:51" ht="19.5" customHeight="1">
      <c r="A35" s="14" t="s">
        <v>82</v>
      </c>
      <c r="B35" s="15">
        <v>41851</v>
      </c>
      <c r="C35" s="38"/>
      <c r="D35" s="8">
        <f>9183.46-D31-D32-D33-D34</f>
        <v>3566.5799999999995</v>
      </c>
      <c r="J35" s="33"/>
      <c r="K35" s="33"/>
      <c r="L35" s="8"/>
      <c r="M35" s="33"/>
      <c r="N35" s="33"/>
      <c r="O35" s="33"/>
      <c r="P35" s="33"/>
      <c r="Q35" s="33"/>
      <c r="R35" s="33"/>
      <c r="T35" s="33"/>
      <c r="U35" s="33"/>
      <c r="V35" s="8"/>
      <c r="W35" s="33"/>
      <c r="X35" s="33"/>
      <c r="Y35" s="8"/>
      <c r="Z35" s="33"/>
      <c r="AA35" s="33"/>
      <c r="AB35">
        <f t="shared" si="40"/>
        <v>713.3159999999999</v>
      </c>
      <c r="AC35" s="33">
        <f>+Z35+AB35</f>
        <v>713.3159999999999</v>
      </c>
      <c r="AD35" s="33">
        <f>+D35-AC35</f>
        <v>2853.2639999999997</v>
      </c>
      <c r="AE35">
        <f t="shared" si="41"/>
        <v>713.3159999999999</v>
      </c>
      <c r="AF35" s="33">
        <f t="shared" si="18"/>
        <v>1426.6319999999998</v>
      </c>
      <c r="AG35" s="33">
        <f t="shared" si="19"/>
        <v>2139.9479999999994</v>
      </c>
      <c r="AH35">
        <f t="shared" si="42"/>
        <v>713.3159999999999</v>
      </c>
      <c r="AI35" s="33">
        <f t="shared" si="20"/>
        <v>2139.948</v>
      </c>
      <c r="AJ35" s="33">
        <f t="shared" si="21"/>
        <v>1426.6319999999996</v>
      </c>
      <c r="AK35">
        <f t="shared" si="43"/>
        <v>713.3159999999999</v>
      </c>
      <c r="AL35" s="33">
        <f t="shared" si="22"/>
        <v>2853.2639999999997</v>
      </c>
      <c r="AM35" s="33">
        <f t="shared" si="23"/>
        <v>713.3159999999998</v>
      </c>
      <c r="AN35">
        <f>+D35*$D$3</f>
        <v>713.3159999999999</v>
      </c>
      <c r="AO35" s="33">
        <f t="shared" si="24"/>
        <v>3566.5799999999995</v>
      </c>
      <c r="AP35" s="41">
        <f t="shared" si="25"/>
        <v>0</v>
      </c>
      <c r="AR35" s="33">
        <f t="shared" si="26"/>
        <v>3566.5799999999995</v>
      </c>
      <c r="AS35" s="33">
        <f t="shared" si="27"/>
        <v>0</v>
      </c>
      <c r="AU35" s="33">
        <f t="shared" si="28"/>
        <v>3566.5799999999995</v>
      </c>
      <c r="AV35" s="33">
        <f t="shared" si="29"/>
        <v>0</v>
      </c>
      <c r="AX35" s="33">
        <f t="shared" si="30"/>
        <v>3566.5799999999995</v>
      </c>
      <c r="AY35" s="33">
        <f t="shared" si="31"/>
        <v>0</v>
      </c>
    </row>
    <row r="36" spans="1:51" ht="19.5" customHeight="1">
      <c r="A36" s="42" t="s">
        <v>95</v>
      </c>
      <c r="B36" s="15">
        <v>43651</v>
      </c>
      <c r="C36" s="38"/>
      <c r="D36" s="8">
        <v>863.76</v>
      </c>
      <c r="J36" s="33"/>
      <c r="K36" s="33"/>
      <c r="L36" s="8"/>
      <c r="M36" s="33"/>
      <c r="N36" s="33"/>
      <c r="O36" s="33"/>
      <c r="P36" s="33"/>
      <c r="Q36" s="33"/>
      <c r="R36" s="33"/>
      <c r="T36" s="33"/>
      <c r="U36" s="33"/>
      <c r="V36" s="8"/>
      <c r="W36" s="33"/>
      <c r="X36" s="33"/>
      <c r="Y36" s="8"/>
      <c r="Z36" s="33"/>
      <c r="AA36" s="33"/>
      <c r="AC36" s="33"/>
      <c r="AD36" s="33"/>
      <c r="AF36" s="33"/>
      <c r="AG36" s="33"/>
      <c r="AI36" s="33"/>
      <c r="AJ36" s="33"/>
      <c r="AL36" s="33"/>
      <c r="AM36" s="33"/>
      <c r="AO36" s="33"/>
      <c r="AP36" s="41">
        <v>0</v>
      </c>
      <c r="AQ36">
        <f>+D36*D3+1</f>
        <v>173.752</v>
      </c>
      <c r="AR36" s="33">
        <f>+AO36+AQ36</f>
        <v>173.752</v>
      </c>
      <c r="AS36" s="33">
        <f>+D36-AR36</f>
        <v>690.008</v>
      </c>
      <c r="AT36" s="45">
        <f>+D36*D3</f>
        <v>172.752</v>
      </c>
      <c r="AU36" s="33">
        <f t="shared" si="28"/>
        <v>346.504</v>
      </c>
      <c r="AV36" s="33">
        <f t="shared" si="29"/>
        <v>517.256</v>
      </c>
      <c r="AW36">
        <f aca="true" t="shared" si="44" ref="AW36:AW41">+D36*$D$3</f>
        <v>172.752</v>
      </c>
      <c r="AX36" s="33">
        <f t="shared" si="30"/>
        <v>519.2560000000001</v>
      </c>
      <c r="AY36" s="33">
        <f t="shared" si="31"/>
        <v>344.5039999999999</v>
      </c>
    </row>
    <row r="37" spans="1:51" ht="19.5" customHeight="1">
      <c r="A37" s="42" t="s">
        <v>98</v>
      </c>
      <c r="B37" s="15">
        <v>43875</v>
      </c>
      <c r="C37" s="38"/>
      <c r="D37" s="8">
        <v>1288.93</v>
      </c>
      <c r="J37" s="33"/>
      <c r="K37" s="33"/>
      <c r="L37" s="8"/>
      <c r="M37" s="33"/>
      <c r="N37" s="33"/>
      <c r="O37" s="33"/>
      <c r="P37" s="33"/>
      <c r="Q37" s="33"/>
      <c r="R37" s="33"/>
      <c r="T37" s="33"/>
      <c r="U37" s="33"/>
      <c r="V37" s="8"/>
      <c r="W37" s="33"/>
      <c r="X37" s="33"/>
      <c r="Y37" s="8"/>
      <c r="Z37" s="33"/>
      <c r="AA37" s="33"/>
      <c r="AC37" s="33"/>
      <c r="AD37" s="33"/>
      <c r="AF37" s="33"/>
      <c r="AG37" s="33"/>
      <c r="AI37" s="33"/>
      <c r="AJ37" s="33"/>
      <c r="AL37" s="33"/>
      <c r="AM37" s="33"/>
      <c r="AO37" s="33"/>
      <c r="AP37" s="41"/>
      <c r="AR37" s="33"/>
      <c r="AS37" s="33"/>
      <c r="AT37" s="45">
        <f>+D37*D3</f>
        <v>257.786</v>
      </c>
      <c r="AU37" s="33">
        <f>+AR37+AT37</f>
        <v>257.786</v>
      </c>
      <c r="AV37" s="33">
        <f>+D37-AU37</f>
        <v>1031.144</v>
      </c>
      <c r="AW37">
        <f t="shared" si="44"/>
        <v>257.786</v>
      </c>
      <c r="AX37" s="33">
        <f t="shared" si="30"/>
        <v>515.572</v>
      </c>
      <c r="AY37" s="33">
        <f t="shared" si="31"/>
        <v>773.3580000000001</v>
      </c>
    </row>
    <row r="38" spans="1:51" ht="19.5" customHeight="1">
      <c r="A38" s="42" t="s">
        <v>99</v>
      </c>
      <c r="B38" s="15">
        <v>43917</v>
      </c>
      <c r="C38" s="38"/>
      <c r="D38" s="8">
        <f>213.75*1.22</f>
        <v>260.775</v>
      </c>
      <c r="J38" s="33"/>
      <c r="K38" s="33"/>
      <c r="L38" s="8"/>
      <c r="M38" s="33"/>
      <c r="N38" s="33"/>
      <c r="O38" s="33"/>
      <c r="P38" s="33"/>
      <c r="Q38" s="33"/>
      <c r="R38" s="33"/>
      <c r="T38" s="33"/>
      <c r="U38" s="33"/>
      <c r="V38" s="8"/>
      <c r="W38" s="33"/>
      <c r="X38" s="33"/>
      <c r="Y38" s="8"/>
      <c r="Z38" s="33"/>
      <c r="AA38" s="33"/>
      <c r="AC38" s="33"/>
      <c r="AD38" s="33"/>
      <c r="AF38" s="33"/>
      <c r="AG38" s="33"/>
      <c r="AI38" s="33"/>
      <c r="AJ38" s="33"/>
      <c r="AL38" s="33"/>
      <c r="AM38" s="33"/>
      <c r="AO38" s="33"/>
      <c r="AP38" s="41"/>
      <c r="AR38" s="33"/>
      <c r="AS38" s="33"/>
      <c r="AT38" s="45">
        <f>+D38*D3</f>
        <v>52.155</v>
      </c>
      <c r="AU38" s="33">
        <f>+AR38+AT38</f>
        <v>52.155</v>
      </c>
      <c r="AV38" s="33">
        <f>+D38-AU38</f>
        <v>208.61999999999998</v>
      </c>
      <c r="AW38">
        <f t="shared" si="44"/>
        <v>52.155</v>
      </c>
      <c r="AX38" s="33">
        <f t="shared" si="30"/>
        <v>104.31</v>
      </c>
      <c r="AY38" s="33">
        <f t="shared" si="31"/>
        <v>156.46499999999997</v>
      </c>
    </row>
    <row r="39" spans="1:51" ht="19.5" customHeight="1">
      <c r="A39" s="42" t="s">
        <v>101</v>
      </c>
      <c r="B39" s="15">
        <v>43917</v>
      </c>
      <c r="C39" s="38"/>
      <c r="D39" s="8">
        <f>496.64*1.22</f>
        <v>605.9008</v>
      </c>
      <c r="J39" s="33"/>
      <c r="K39" s="33"/>
      <c r="L39" s="8"/>
      <c r="M39" s="33"/>
      <c r="N39" s="33"/>
      <c r="O39" s="33"/>
      <c r="P39" s="33"/>
      <c r="Q39" s="33"/>
      <c r="R39" s="33"/>
      <c r="T39" s="33"/>
      <c r="U39" s="33"/>
      <c r="V39" s="8"/>
      <c r="W39" s="33"/>
      <c r="X39" s="33"/>
      <c r="Y39" s="8"/>
      <c r="Z39" s="33"/>
      <c r="AA39" s="33"/>
      <c r="AC39" s="33"/>
      <c r="AD39" s="33"/>
      <c r="AF39" s="33"/>
      <c r="AG39" s="33"/>
      <c r="AI39" s="33"/>
      <c r="AJ39" s="33"/>
      <c r="AL39" s="33"/>
      <c r="AM39" s="33"/>
      <c r="AO39" s="33"/>
      <c r="AP39" s="41"/>
      <c r="AR39" s="33"/>
      <c r="AS39" s="33"/>
      <c r="AT39" s="45">
        <f>+D39*D3</f>
        <v>121.18016</v>
      </c>
      <c r="AU39" s="33">
        <f>+AR39+AT39</f>
        <v>121.18016</v>
      </c>
      <c r="AV39" s="33">
        <f>+D39-AU39</f>
        <v>484.72064</v>
      </c>
      <c r="AW39">
        <f t="shared" si="44"/>
        <v>121.18016</v>
      </c>
      <c r="AX39" s="33">
        <f t="shared" si="30"/>
        <v>242.36032</v>
      </c>
      <c r="AY39" s="33">
        <f t="shared" si="31"/>
        <v>363.54048</v>
      </c>
    </row>
    <row r="40" spans="1:51" ht="19.5" customHeight="1">
      <c r="A40" s="42" t="s">
        <v>100</v>
      </c>
      <c r="B40" s="15">
        <v>44028</v>
      </c>
      <c r="C40" s="38"/>
      <c r="D40" s="8">
        <f>(236.71+261.85)*1.22</f>
        <v>608.2432000000001</v>
      </c>
      <c r="J40" s="33"/>
      <c r="K40" s="33"/>
      <c r="L40" s="8"/>
      <c r="M40" s="33"/>
      <c r="N40" s="33"/>
      <c r="O40" s="33"/>
      <c r="P40" s="33"/>
      <c r="Q40" s="33"/>
      <c r="R40" s="33"/>
      <c r="T40" s="33"/>
      <c r="U40" s="33"/>
      <c r="V40" s="8"/>
      <c r="W40" s="33"/>
      <c r="X40" s="33"/>
      <c r="Y40" s="8"/>
      <c r="Z40" s="33"/>
      <c r="AA40" s="33"/>
      <c r="AC40" s="33"/>
      <c r="AD40" s="33"/>
      <c r="AF40" s="33"/>
      <c r="AG40" s="33"/>
      <c r="AI40" s="33"/>
      <c r="AJ40" s="33"/>
      <c r="AL40" s="33"/>
      <c r="AM40" s="33"/>
      <c r="AO40" s="33"/>
      <c r="AP40" s="41"/>
      <c r="AR40" s="33"/>
      <c r="AS40" s="33"/>
      <c r="AT40" s="45">
        <f>+D40*D3</f>
        <v>121.64864000000003</v>
      </c>
      <c r="AU40" s="33">
        <f>+AR40+AT40</f>
        <v>121.64864000000003</v>
      </c>
      <c r="AV40" s="33">
        <f>+D40-AU40</f>
        <v>486.5945600000001</v>
      </c>
      <c r="AW40">
        <f t="shared" si="44"/>
        <v>121.64864000000003</v>
      </c>
      <c r="AX40" s="33">
        <f t="shared" si="30"/>
        <v>243.29728000000006</v>
      </c>
      <c r="AY40" s="33">
        <f t="shared" si="31"/>
        <v>364.94592000000006</v>
      </c>
    </row>
    <row r="41" spans="1:51" ht="19.5" customHeight="1">
      <c r="A41" s="42" t="s">
        <v>105</v>
      </c>
      <c r="B41" s="15">
        <v>44181</v>
      </c>
      <c r="C41" s="38"/>
      <c r="D41" s="8">
        <v>779.59</v>
      </c>
      <c r="J41" s="33"/>
      <c r="K41" s="33"/>
      <c r="L41" s="8"/>
      <c r="M41" s="33"/>
      <c r="N41" s="33"/>
      <c r="O41" s="33"/>
      <c r="P41" s="33"/>
      <c r="Q41" s="33"/>
      <c r="R41" s="33"/>
      <c r="T41" s="33"/>
      <c r="U41" s="33"/>
      <c r="V41" s="8"/>
      <c r="W41" s="33"/>
      <c r="X41" s="33"/>
      <c r="Y41" s="8"/>
      <c r="Z41" s="33"/>
      <c r="AA41" s="33"/>
      <c r="AC41" s="33"/>
      <c r="AD41" s="33"/>
      <c r="AF41" s="33"/>
      <c r="AG41" s="33"/>
      <c r="AI41" s="33"/>
      <c r="AJ41" s="33"/>
      <c r="AL41" s="33"/>
      <c r="AM41" s="33"/>
      <c r="AO41" s="33"/>
      <c r="AP41" s="41"/>
      <c r="AR41" s="33"/>
      <c r="AS41" s="33"/>
      <c r="AT41" s="45">
        <f>+D41*D3</f>
        <v>155.918</v>
      </c>
      <c r="AU41" s="33">
        <f>+AR41+AT41</f>
        <v>155.918</v>
      </c>
      <c r="AV41" s="33">
        <f>+D41-AU41</f>
        <v>623.672</v>
      </c>
      <c r="AW41">
        <f t="shared" si="44"/>
        <v>155.918</v>
      </c>
      <c r="AX41" s="33">
        <f t="shared" si="30"/>
        <v>311.836</v>
      </c>
      <c r="AY41" s="33">
        <f t="shared" si="31"/>
        <v>467.754</v>
      </c>
    </row>
    <row r="42" spans="4:51" s="20" customFormat="1" ht="19.5" customHeight="1">
      <c r="D42" s="39">
        <f>SUM(D4:D41)</f>
        <v>45456.547333393595</v>
      </c>
      <c r="E42" s="39">
        <f aca="true" t="shared" si="45" ref="E42:AS42">SUM(E4:E40)</f>
        <v>15038.230333393587</v>
      </c>
      <c r="F42" s="39">
        <f t="shared" si="45"/>
        <v>1494.156</v>
      </c>
      <c r="G42" s="39">
        <f t="shared" si="45"/>
        <v>16532.386333393588</v>
      </c>
      <c r="H42" s="39">
        <f t="shared" si="45"/>
        <v>1533.4919999999997</v>
      </c>
      <c r="I42" s="39">
        <f t="shared" si="45"/>
        <v>798.1080000000001</v>
      </c>
      <c r="J42" s="39">
        <f t="shared" si="45"/>
        <v>17330.494333393588</v>
      </c>
      <c r="K42" s="39">
        <f t="shared" si="45"/>
        <v>735.3839999999999</v>
      </c>
      <c r="L42" s="39">
        <f t="shared" si="45"/>
        <v>2048.0280000000002</v>
      </c>
      <c r="M42" s="39">
        <f t="shared" si="45"/>
        <v>18586.52233339359</v>
      </c>
      <c r="N42" s="39">
        <f t="shared" si="45"/>
        <v>675.516</v>
      </c>
      <c r="O42" s="39">
        <f t="shared" si="45"/>
        <v>19262.03833339359</v>
      </c>
      <c r="P42" s="39">
        <f t="shared" si="45"/>
        <v>1474.9920000000002</v>
      </c>
      <c r="Q42" s="39">
        <f t="shared" si="45"/>
        <v>20737.03033339359</v>
      </c>
      <c r="R42" s="39">
        <f t="shared" si="45"/>
        <v>4564.608</v>
      </c>
      <c r="S42" s="39">
        <f t="shared" si="45"/>
        <v>2659.1920000000005</v>
      </c>
      <c r="T42" s="39">
        <f t="shared" si="45"/>
        <v>23396.222333393587</v>
      </c>
      <c r="U42" s="39">
        <f t="shared" si="45"/>
        <v>8025.516</v>
      </c>
      <c r="V42" s="39">
        <f t="shared" si="45"/>
        <v>2760.0020000000004</v>
      </c>
      <c r="W42" s="39">
        <f t="shared" si="45"/>
        <v>26067.394333393586</v>
      </c>
      <c r="X42" s="39">
        <f t="shared" si="45"/>
        <v>5354.343999999999</v>
      </c>
      <c r="Y42" s="39">
        <f t="shared" si="45"/>
        <v>2148.002</v>
      </c>
      <c r="Z42" s="39">
        <f t="shared" si="45"/>
        <v>28215.396333393594</v>
      </c>
      <c r="AA42" s="39">
        <f t="shared" si="45"/>
        <v>3650.4919999999997</v>
      </c>
      <c r="AB42" s="39">
        <f t="shared" si="45"/>
        <v>3984.6939999999995</v>
      </c>
      <c r="AC42" s="39">
        <f t="shared" si="45"/>
        <v>32200.09033339359</v>
      </c>
      <c r="AD42" s="39">
        <f t="shared" si="45"/>
        <v>8849.258</v>
      </c>
      <c r="AE42" s="39">
        <f t="shared" si="45"/>
        <v>3149.5419999999995</v>
      </c>
      <c r="AF42" s="39">
        <f t="shared" si="45"/>
        <v>35349.632333393594</v>
      </c>
      <c r="AG42" s="39">
        <f t="shared" si="45"/>
        <v>5699.7159999999985</v>
      </c>
      <c r="AH42" s="39">
        <f t="shared" si="45"/>
        <v>1937.502</v>
      </c>
      <c r="AI42" s="39">
        <f t="shared" si="45"/>
        <v>37287.134333393595</v>
      </c>
      <c r="AJ42" s="39">
        <f t="shared" si="45"/>
        <v>3762.2139999999995</v>
      </c>
      <c r="AK42" s="39">
        <f t="shared" si="45"/>
        <v>1925.522</v>
      </c>
      <c r="AL42" s="39">
        <f t="shared" si="45"/>
        <v>39212.65633339359</v>
      </c>
      <c r="AM42" s="39">
        <f t="shared" si="45"/>
        <v>1836.6919999999998</v>
      </c>
      <c r="AN42" s="39">
        <f t="shared" si="45"/>
        <v>1836.692</v>
      </c>
      <c r="AO42" s="39">
        <f t="shared" si="45"/>
        <v>41049.348333393595</v>
      </c>
      <c r="AP42" s="39">
        <f t="shared" si="45"/>
        <v>0</v>
      </c>
      <c r="AQ42" s="39">
        <f t="shared" si="45"/>
        <v>173.752</v>
      </c>
      <c r="AR42" s="39">
        <f t="shared" si="45"/>
        <v>41223.100333393595</v>
      </c>
      <c r="AS42" s="39">
        <f t="shared" si="45"/>
        <v>690.008</v>
      </c>
      <c r="AT42" s="46">
        <f aca="true" t="shared" si="46" ref="AT42:AY42">SUM(AT4:AT41)</f>
        <v>881.4398</v>
      </c>
      <c r="AU42" s="46">
        <f t="shared" si="46"/>
        <v>42104.540133393595</v>
      </c>
      <c r="AV42" s="46">
        <f t="shared" si="46"/>
        <v>3352.0072</v>
      </c>
      <c r="AW42" s="46">
        <f t="shared" si="46"/>
        <v>881.4398</v>
      </c>
      <c r="AX42" s="46">
        <f t="shared" si="46"/>
        <v>42985.979933393595</v>
      </c>
      <c r="AY42" s="46">
        <f t="shared" si="46"/>
        <v>2470.5674</v>
      </c>
    </row>
    <row r="43" spans="4:48" s="20" customFormat="1" ht="19.5" customHeight="1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46"/>
      <c r="AU43" s="39"/>
      <c r="AV43" s="39"/>
    </row>
    <row r="44" spans="1:4" ht="19.5" customHeight="1">
      <c r="A44" s="20" t="s">
        <v>48</v>
      </c>
      <c r="D44" s="19">
        <v>0.15</v>
      </c>
    </row>
    <row r="45" spans="1:51" ht="19.5" customHeight="1">
      <c r="A45" s="14" t="s">
        <v>12</v>
      </c>
      <c r="B45" s="15">
        <v>35271</v>
      </c>
      <c r="C45" s="10">
        <v>12733000</v>
      </c>
      <c r="D45" s="8">
        <f aca="true" t="shared" si="47" ref="D45:D55">+C45/1936.27</f>
        <v>6576.045696106432</v>
      </c>
      <c r="E45" s="8">
        <f>+D45</f>
        <v>6576.045696106432</v>
      </c>
      <c r="G45" s="8">
        <f>+E45+F45</f>
        <v>6576.045696106432</v>
      </c>
      <c r="H45" s="8">
        <f>+D45-G45</f>
        <v>0</v>
      </c>
      <c r="J45" s="33">
        <f>+G45+I45</f>
        <v>6576.045696106432</v>
      </c>
      <c r="K45" s="33">
        <f>+D45-J45</f>
        <v>0</v>
      </c>
      <c r="L45" s="8"/>
      <c r="M45" s="33">
        <f>+J45+L45</f>
        <v>6576.045696106432</v>
      </c>
      <c r="N45" s="33"/>
      <c r="O45" s="33">
        <f>+M45+N45</f>
        <v>6576.045696106432</v>
      </c>
      <c r="P45" s="33"/>
      <c r="Q45" s="33">
        <f>+P45+O45</f>
        <v>6576.045696106432</v>
      </c>
      <c r="R45" s="33">
        <f>+D45-Q45</f>
        <v>0</v>
      </c>
      <c r="T45" s="33">
        <f>+Q45+S45</f>
        <v>6576.045696106432</v>
      </c>
      <c r="U45" s="33">
        <f>+D45-T45</f>
        <v>0</v>
      </c>
      <c r="W45" s="33">
        <f>+T45+V45</f>
        <v>6576.045696106432</v>
      </c>
      <c r="X45" s="33">
        <f>+D45-W45</f>
        <v>0</v>
      </c>
      <c r="Z45" s="33">
        <f>+W45+Y45</f>
        <v>6576.045696106432</v>
      </c>
      <c r="AA45" s="33">
        <f>+D45-Z45</f>
        <v>0</v>
      </c>
      <c r="AC45" s="33">
        <f>+Z45+AB45</f>
        <v>6576.045696106432</v>
      </c>
      <c r="AD45" s="33">
        <f>+D45-AC45</f>
        <v>0</v>
      </c>
      <c r="AF45" s="33">
        <f>+AC45+AE45</f>
        <v>6576.045696106432</v>
      </c>
      <c r="AG45" s="33">
        <f>+D45-AF45</f>
        <v>0</v>
      </c>
      <c r="AI45" s="33">
        <f>+AF45+AH45</f>
        <v>6576.045696106432</v>
      </c>
      <c r="AJ45" s="33">
        <f aca="true" t="shared" si="48" ref="AJ45:AJ57">+D45-AI45</f>
        <v>0</v>
      </c>
      <c r="AL45" s="33">
        <f>+AI45+AK45</f>
        <v>6576.045696106432</v>
      </c>
      <c r="AM45" s="33">
        <f aca="true" t="shared" si="49" ref="AM45:AM57">+D45-AL45</f>
        <v>0</v>
      </c>
      <c r="AO45" s="33">
        <f aca="true" t="shared" si="50" ref="AO45:AO57">+AL45+AN45</f>
        <v>6576.045696106432</v>
      </c>
      <c r="AP45" s="41">
        <f>+D45-AO45</f>
        <v>0</v>
      </c>
      <c r="AR45" s="33">
        <f>+AO45+AQ45</f>
        <v>6576.045696106432</v>
      </c>
      <c r="AS45" s="33">
        <f>+D45-AR45</f>
        <v>0</v>
      </c>
      <c r="AU45" s="33">
        <f>+AR45+AT45</f>
        <v>6576.045696106432</v>
      </c>
      <c r="AV45" s="33">
        <f>+D45-AU45</f>
        <v>0</v>
      </c>
      <c r="AX45" s="33">
        <f>+AU45+AW45</f>
        <v>6576.045696106432</v>
      </c>
      <c r="AY45" s="33">
        <f>+D45-AX45</f>
        <v>0</v>
      </c>
    </row>
    <row r="46" spans="1:51" ht="19.5" customHeight="1">
      <c r="A46" s="14" t="s">
        <v>33</v>
      </c>
      <c r="B46" s="15">
        <v>35353</v>
      </c>
      <c r="C46" s="10">
        <v>1461320</v>
      </c>
      <c r="D46" s="8">
        <f t="shared" si="47"/>
        <v>754.7087957774484</v>
      </c>
      <c r="E46" s="8">
        <f aca="true" t="shared" si="51" ref="E46:E55">+D46</f>
        <v>754.7087957774484</v>
      </c>
      <c r="G46" s="8">
        <f aca="true" t="shared" si="52" ref="G46:G55">+E46+F46</f>
        <v>754.7087957774484</v>
      </c>
      <c r="H46" s="8">
        <f aca="true" t="shared" si="53" ref="H46:H55">+D46-G46</f>
        <v>0</v>
      </c>
      <c r="J46" s="33">
        <f aca="true" t="shared" si="54" ref="J46:J55">+G46+I46</f>
        <v>754.7087957774484</v>
      </c>
      <c r="K46" s="33">
        <f aca="true" t="shared" si="55" ref="K46:K55">+D46-J46</f>
        <v>0</v>
      </c>
      <c r="L46" s="8"/>
      <c r="M46" s="33">
        <f aca="true" t="shared" si="56" ref="M46:M56">+J46+L46</f>
        <v>754.7087957774484</v>
      </c>
      <c r="N46" s="33"/>
      <c r="O46" s="33">
        <f aca="true" t="shared" si="57" ref="O46:O56">+M46+N46</f>
        <v>754.7087957774484</v>
      </c>
      <c r="P46" s="33"/>
      <c r="Q46" s="33">
        <f aca="true" t="shared" si="58" ref="Q46:Q56">+P46+O46</f>
        <v>754.7087957774484</v>
      </c>
      <c r="R46" s="33">
        <f aca="true" t="shared" si="59" ref="R46:R56">+D46-Q46</f>
        <v>0</v>
      </c>
      <c r="T46" s="33">
        <f aca="true" t="shared" si="60" ref="T46:T56">+Q46+S46</f>
        <v>754.7087957774484</v>
      </c>
      <c r="U46" s="33">
        <f aca="true" t="shared" si="61" ref="U46:U56">+D46-T46</f>
        <v>0</v>
      </c>
      <c r="W46" s="33">
        <f aca="true" t="shared" si="62" ref="W46:W56">+T46+V46</f>
        <v>754.7087957774484</v>
      </c>
      <c r="X46" s="33">
        <f aca="true" t="shared" si="63" ref="X46:X56">+D46-W46</f>
        <v>0</v>
      </c>
      <c r="Z46" s="33">
        <f aca="true" t="shared" si="64" ref="Z46:Z56">+W46+Y46</f>
        <v>754.7087957774484</v>
      </c>
      <c r="AA46" s="33">
        <f aca="true" t="shared" si="65" ref="AA46:AA56">+D46-Z46</f>
        <v>0</v>
      </c>
      <c r="AC46" s="33">
        <f aca="true" t="shared" si="66" ref="AC46:AC56">+Z46+AB46</f>
        <v>754.7087957774484</v>
      </c>
      <c r="AD46" s="33">
        <f aca="true" t="shared" si="67" ref="AD46:AD56">+D46-AC46</f>
        <v>0</v>
      </c>
      <c r="AF46" s="33">
        <f aca="true" t="shared" si="68" ref="AF46:AF56">+AC46+AE46</f>
        <v>754.7087957774484</v>
      </c>
      <c r="AG46" s="33">
        <f aca="true" t="shared" si="69" ref="AG46:AG56">+D46-AF46</f>
        <v>0</v>
      </c>
      <c r="AI46" s="33">
        <f aca="true" t="shared" si="70" ref="AI46:AI57">+AF46+AH46</f>
        <v>754.7087957774484</v>
      </c>
      <c r="AJ46" s="33">
        <f t="shared" si="48"/>
        <v>0</v>
      </c>
      <c r="AL46" s="33">
        <f aca="true" t="shared" si="71" ref="AL46:AL57">+AI46+AK46</f>
        <v>754.7087957774484</v>
      </c>
      <c r="AM46" s="33">
        <f t="shared" si="49"/>
        <v>0</v>
      </c>
      <c r="AO46" s="33">
        <f t="shared" si="50"/>
        <v>754.7087957774484</v>
      </c>
      <c r="AP46" s="41">
        <f aca="true" t="shared" si="72" ref="AP46:AP57">+D46-AO46</f>
        <v>0</v>
      </c>
      <c r="AR46" s="33">
        <f aca="true" t="shared" si="73" ref="AR46:AR57">+AO46+AQ46</f>
        <v>754.7087957774484</v>
      </c>
      <c r="AS46" s="33">
        <f aca="true" t="shared" si="74" ref="AS46:AS57">+D46-AR46</f>
        <v>0</v>
      </c>
      <c r="AU46" s="33">
        <f aca="true" t="shared" si="75" ref="AU46:AU57">+AR46+AT46</f>
        <v>754.7087957774484</v>
      </c>
      <c r="AV46" s="33">
        <f aca="true" t="shared" si="76" ref="AV46:AV57">+D46-AU46</f>
        <v>0</v>
      </c>
      <c r="AX46" s="33">
        <f aca="true" t="shared" si="77" ref="AX46:AX57">+AU46+AW46</f>
        <v>754.7087957774484</v>
      </c>
      <c r="AY46" s="33">
        <f aca="true" t="shared" si="78" ref="AY46:AY57">+D46-AX46</f>
        <v>0</v>
      </c>
    </row>
    <row r="47" spans="1:51" ht="19.5" customHeight="1">
      <c r="A47" s="14" t="s">
        <v>14</v>
      </c>
      <c r="B47" s="15">
        <v>35415</v>
      </c>
      <c r="C47" s="10">
        <v>882980</v>
      </c>
      <c r="D47" s="8">
        <f t="shared" si="47"/>
        <v>456.0211127580348</v>
      </c>
      <c r="E47" s="8">
        <f t="shared" si="51"/>
        <v>456.0211127580348</v>
      </c>
      <c r="G47" s="8">
        <f t="shared" si="52"/>
        <v>456.0211127580348</v>
      </c>
      <c r="H47" s="8">
        <f t="shared" si="53"/>
        <v>0</v>
      </c>
      <c r="J47" s="33">
        <f t="shared" si="54"/>
        <v>456.0211127580348</v>
      </c>
      <c r="K47" s="33">
        <f t="shared" si="55"/>
        <v>0</v>
      </c>
      <c r="L47" s="8"/>
      <c r="M47" s="33">
        <f t="shared" si="56"/>
        <v>456.0211127580348</v>
      </c>
      <c r="N47" s="33"/>
      <c r="O47" s="33">
        <f t="shared" si="57"/>
        <v>456.0211127580348</v>
      </c>
      <c r="P47" s="33"/>
      <c r="Q47" s="33">
        <f t="shared" si="58"/>
        <v>456.0211127580348</v>
      </c>
      <c r="R47" s="33">
        <f t="shared" si="59"/>
        <v>0</v>
      </c>
      <c r="T47" s="33">
        <f t="shared" si="60"/>
        <v>456.0211127580348</v>
      </c>
      <c r="U47" s="33">
        <f t="shared" si="61"/>
        <v>0</v>
      </c>
      <c r="W47" s="33">
        <f t="shared" si="62"/>
        <v>456.0211127580348</v>
      </c>
      <c r="X47" s="33">
        <f t="shared" si="63"/>
        <v>0</v>
      </c>
      <c r="Z47" s="33">
        <f t="shared" si="64"/>
        <v>456.0211127580348</v>
      </c>
      <c r="AA47" s="33">
        <f t="shared" si="65"/>
        <v>0</v>
      </c>
      <c r="AC47" s="33">
        <f t="shared" si="66"/>
        <v>456.0211127580348</v>
      </c>
      <c r="AD47" s="33">
        <f t="shared" si="67"/>
        <v>0</v>
      </c>
      <c r="AF47" s="33">
        <f t="shared" si="68"/>
        <v>456.0211127580348</v>
      </c>
      <c r="AG47" s="33">
        <f t="shared" si="69"/>
        <v>0</v>
      </c>
      <c r="AI47" s="33">
        <f t="shared" si="70"/>
        <v>456.0211127580348</v>
      </c>
      <c r="AJ47" s="33">
        <f t="shared" si="48"/>
        <v>0</v>
      </c>
      <c r="AL47" s="33">
        <f t="shared" si="71"/>
        <v>456.0211127580348</v>
      </c>
      <c r="AM47" s="33">
        <f t="shared" si="49"/>
        <v>0</v>
      </c>
      <c r="AO47" s="33">
        <f t="shared" si="50"/>
        <v>456.0211127580348</v>
      </c>
      <c r="AP47" s="41">
        <f t="shared" si="72"/>
        <v>0</v>
      </c>
      <c r="AR47" s="33">
        <f t="shared" si="73"/>
        <v>456.0211127580348</v>
      </c>
      <c r="AS47" s="33">
        <f t="shared" si="74"/>
        <v>0</v>
      </c>
      <c r="AU47" s="33">
        <f t="shared" si="75"/>
        <v>456.0211127580348</v>
      </c>
      <c r="AV47" s="33">
        <f t="shared" si="76"/>
        <v>0</v>
      </c>
      <c r="AX47" s="33">
        <f t="shared" si="77"/>
        <v>456.0211127580348</v>
      </c>
      <c r="AY47" s="33">
        <f t="shared" si="78"/>
        <v>0</v>
      </c>
    </row>
    <row r="48" spans="1:51" ht="19.5" customHeight="1">
      <c r="A48" s="14" t="s">
        <v>13</v>
      </c>
      <c r="B48" s="15">
        <v>36108</v>
      </c>
      <c r="C48" s="10">
        <v>3062000</v>
      </c>
      <c r="D48" s="8">
        <f t="shared" si="47"/>
        <v>1581.3910250120077</v>
      </c>
      <c r="E48" s="8">
        <f t="shared" si="51"/>
        <v>1581.3910250120077</v>
      </c>
      <c r="G48" s="8">
        <f t="shared" si="52"/>
        <v>1581.3910250120077</v>
      </c>
      <c r="H48" s="8">
        <f t="shared" si="53"/>
        <v>0</v>
      </c>
      <c r="J48" s="33">
        <f t="shared" si="54"/>
        <v>1581.3910250120077</v>
      </c>
      <c r="K48" s="33">
        <f t="shared" si="55"/>
        <v>0</v>
      </c>
      <c r="L48" s="8"/>
      <c r="M48" s="33">
        <f t="shared" si="56"/>
        <v>1581.3910250120077</v>
      </c>
      <c r="N48" s="33"/>
      <c r="O48" s="33">
        <f t="shared" si="57"/>
        <v>1581.3910250120077</v>
      </c>
      <c r="P48" s="33"/>
      <c r="Q48" s="33">
        <f t="shared" si="58"/>
        <v>1581.3910250120077</v>
      </c>
      <c r="R48" s="33">
        <f t="shared" si="59"/>
        <v>0</v>
      </c>
      <c r="T48" s="33">
        <f t="shared" si="60"/>
        <v>1581.3910250120077</v>
      </c>
      <c r="U48" s="33">
        <f t="shared" si="61"/>
        <v>0</v>
      </c>
      <c r="W48" s="33">
        <f t="shared" si="62"/>
        <v>1581.3910250120077</v>
      </c>
      <c r="X48" s="33">
        <f t="shared" si="63"/>
        <v>0</v>
      </c>
      <c r="Z48" s="33">
        <f t="shared" si="64"/>
        <v>1581.3910250120077</v>
      </c>
      <c r="AA48" s="33">
        <f t="shared" si="65"/>
        <v>0</v>
      </c>
      <c r="AC48" s="33">
        <f t="shared" si="66"/>
        <v>1581.3910250120077</v>
      </c>
      <c r="AD48" s="33">
        <f t="shared" si="67"/>
        <v>0</v>
      </c>
      <c r="AF48" s="33">
        <f t="shared" si="68"/>
        <v>1581.3910250120077</v>
      </c>
      <c r="AG48" s="33">
        <f t="shared" si="69"/>
        <v>0</v>
      </c>
      <c r="AI48" s="33">
        <f t="shared" si="70"/>
        <v>1581.3910250120077</v>
      </c>
      <c r="AJ48" s="33">
        <f t="shared" si="48"/>
        <v>0</v>
      </c>
      <c r="AL48" s="33">
        <f t="shared" si="71"/>
        <v>1581.3910250120077</v>
      </c>
      <c r="AM48" s="33">
        <f t="shared" si="49"/>
        <v>0</v>
      </c>
      <c r="AO48" s="33">
        <f t="shared" si="50"/>
        <v>1581.3910250120077</v>
      </c>
      <c r="AP48" s="41">
        <f t="shared" si="72"/>
        <v>0</v>
      </c>
      <c r="AR48" s="33">
        <f t="shared" si="73"/>
        <v>1581.3910250120077</v>
      </c>
      <c r="AS48" s="33">
        <f t="shared" si="74"/>
        <v>0</v>
      </c>
      <c r="AU48" s="33">
        <f t="shared" si="75"/>
        <v>1581.3910250120077</v>
      </c>
      <c r="AV48" s="33">
        <f t="shared" si="76"/>
        <v>0</v>
      </c>
      <c r="AX48" s="33">
        <f t="shared" si="77"/>
        <v>1581.3910250120077</v>
      </c>
      <c r="AY48" s="33">
        <f t="shared" si="78"/>
        <v>0</v>
      </c>
    </row>
    <row r="49" spans="1:51" ht="19.5" customHeight="1">
      <c r="A49" s="14" t="s">
        <v>5</v>
      </c>
      <c r="B49" s="15">
        <v>36108</v>
      </c>
      <c r="C49" s="10">
        <v>1520000</v>
      </c>
      <c r="D49" s="8">
        <f t="shared" si="47"/>
        <v>785.0144866160194</v>
      </c>
      <c r="E49" s="8">
        <f t="shared" si="51"/>
        <v>785.0144866160194</v>
      </c>
      <c r="G49" s="8">
        <f t="shared" si="52"/>
        <v>785.0144866160194</v>
      </c>
      <c r="H49" s="8">
        <f t="shared" si="53"/>
        <v>0</v>
      </c>
      <c r="J49" s="33">
        <f t="shared" si="54"/>
        <v>785.0144866160194</v>
      </c>
      <c r="K49" s="33">
        <f t="shared" si="55"/>
        <v>0</v>
      </c>
      <c r="L49" s="8"/>
      <c r="M49" s="33">
        <f t="shared" si="56"/>
        <v>785.0144866160194</v>
      </c>
      <c r="N49" s="33"/>
      <c r="O49" s="33">
        <f t="shared" si="57"/>
        <v>785.0144866160194</v>
      </c>
      <c r="P49" s="33"/>
      <c r="Q49" s="33">
        <f t="shared" si="58"/>
        <v>785.0144866160194</v>
      </c>
      <c r="R49" s="33">
        <f t="shared" si="59"/>
        <v>0</v>
      </c>
      <c r="T49" s="33">
        <f t="shared" si="60"/>
        <v>785.0144866160194</v>
      </c>
      <c r="U49" s="33">
        <f t="shared" si="61"/>
        <v>0</v>
      </c>
      <c r="W49" s="33">
        <f t="shared" si="62"/>
        <v>785.0144866160194</v>
      </c>
      <c r="X49" s="33">
        <f t="shared" si="63"/>
        <v>0</v>
      </c>
      <c r="Z49" s="33">
        <f t="shared" si="64"/>
        <v>785.0144866160194</v>
      </c>
      <c r="AA49" s="33">
        <f t="shared" si="65"/>
        <v>0</v>
      </c>
      <c r="AC49" s="33">
        <f t="shared" si="66"/>
        <v>785.0144866160194</v>
      </c>
      <c r="AD49" s="33">
        <f t="shared" si="67"/>
        <v>0</v>
      </c>
      <c r="AF49" s="33">
        <f t="shared" si="68"/>
        <v>785.0144866160194</v>
      </c>
      <c r="AG49" s="33">
        <f t="shared" si="69"/>
        <v>0</v>
      </c>
      <c r="AI49" s="33">
        <f t="shared" si="70"/>
        <v>785.0144866160194</v>
      </c>
      <c r="AJ49" s="33">
        <f t="shared" si="48"/>
        <v>0</v>
      </c>
      <c r="AL49" s="33">
        <f t="shared" si="71"/>
        <v>785.0144866160194</v>
      </c>
      <c r="AM49" s="33">
        <f t="shared" si="49"/>
        <v>0</v>
      </c>
      <c r="AO49" s="33">
        <f t="shared" si="50"/>
        <v>785.0144866160194</v>
      </c>
      <c r="AP49" s="41">
        <f t="shared" si="72"/>
        <v>0</v>
      </c>
      <c r="AR49" s="33">
        <f t="shared" si="73"/>
        <v>785.0144866160194</v>
      </c>
      <c r="AS49" s="33">
        <f t="shared" si="74"/>
        <v>0</v>
      </c>
      <c r="AU49" s="33">
        <f t="shared" si="75"/>
        <v>785.0144866160194</v>
      </c>
      <c r="AV49" s="33">
        <f t="shared" si="76"/>
        <v>0</v>
      </c>
      <c r="AX49" s="33">
        <f t="shared" si="77"/>
        <v>785.0144866160194</v>
      </c>
      <c r="AY49" s="33">
        <f t="shared" si="78"/>
        <v>0</v>
      </c>
    </row>
    <row r="50" spans="1:51" ht="19.5" customHeight="1">
      <c r="A50" s="14" t="s">
        <v>6</v>
      </c>
      <c r="B50" s="15">
        <v>36108</v>
      </c>
      <c r="C50" s="10">
        <v>770000</v>
      </c>
      <c r="D50" s="8">
        <f t="shared" si="47"/>
        <v>397.6718122989046</v>
      </c>
      <c r="E50" s="8">
        <f t="shared" si="51"/>
        <v>397.6718122989046</v>
      </c>
      <c r="G50" s="8">
        <f t="shared" si="52"/>
        <v>397.6718122989046</v>
      </c>
      <c r="H50" s="8">
        <f t="shared" si="53"/>
        <v>0</v>
      </c>
      <c r="J50" s="33">
        <f t="shared" si="54"/>
        <v>397.6718122989046</v>
      </c>
      <c r="K50" s="33">
        <f t="shared" si="55"/>
        <v>0</v>
      </c>
      <c r="L50" s="8"/>
      <c r="M50" s="33">
        <f t="shared" si="56"/>
        <v>397.6718122989046</v>
      </c>
      <c r="N50" s="33"/>
      <c r="O50" s="33">
        <f t="shared" si="57"/>
        <v>397.6718122989046</v>
      </c>
      <c r="P50" s="33"/>
      <c r="Q50" s="33">
        <f t="shared" si="58"/>
        <v>397.6718122989046</v>
      </c>
      <c r="R50" s="33">
        <f t="shared" si="59"/>
        <v>0</v>
      </c>
      <c r="T50" s="33">
        <f t="shared" si="60"/>
        <v>397.6718122989046</v>
      </c>
      <c r="U50" s="33">
        <f t="shared" si="61"/>
        <v>0</v>
      </c>
      <c r="W50" s="33">
        <f t="shared" si="62"/>
        <v>397.6718122989046</v>
      </c>
      <c r="X50" s="33">
        <f t="shared" si="63"/>
        <v>0</v>
      </c>
      <c r="Z50" s="33">
        <f t="shared" si="64"/>
        <v>397.6718122989046</v>
      </c>
      <c r="AA50" s="33">
        <f t="shared" si="65"/>
        <v>0</v>
      </c>
      <c r="AC50" s="33">
        <f t="shared" si="66"/>
        <v>397.6718122989046</v>
      </c>
      <c r="AD50" s="33">
        <f t="shared" si="67"/>
        <v>0</v>
      </c>
      <c r="AF50" s="33">
        <f t="shared" si="68"/>
        <v>397.6718122989046</v>
      </c>
      <c r="AG50" s="33">
        <f t="shared" si="69"/>
        <v>0</v>
      </c>
      <c r="AI50" s="33">
        <f t="shared" si="70"/>
        <v>397.6718122989046</v>
      </c>
      <c r="AJ50" s="33">
        <f t="shared" si="48"/>
        <v>0</v>
      </c>
      <c r="AL50" s="33">
        <f t="shared" si="71"/>
        <v>397.6718122989046</v>
      </c>
      <c r="AM50" s="33">
        <f t="shared" si="49"/>
        <v>0</v>
      </c>
      <c r="AO50" s="33">
        <f t="shared" si="50"/>
        <v>397.6718122989046</v>
      </c>
      <c r="AP50" s="41">
        <f t="shared" si="72"/>
        <v>0</v>
      </c>
      <c r="AR50" s="33">
        <f t="shared" si="73"/>
        <v>397.6718122989046</v>
      </c>
      <c r="AS50" s="33">
        <f t="shared" si="74"/>
        <v>0</v>
      </c>
      <c r="AU50" s="33">
        <f t="shared" si="75"/>
        <v>397.6718122989046</v>
      </c>
      <c r="AV50" s="33">
        <f t="shared" si="76"/>
        <v>0</v>
      </c>
      <c r="AX50" s="33">
        <f t="shared" si="77"/>
        <v>397.6718122989046</v>
      </c>
      <c r="AY50" s="33">
        <f t="shared" si="78"/>
        <v>0</v>
      </c>
    </row>
    <row r="51" spans="1:51" ht="19.5" customHeight="1">
      <c r="A51" s="17" t="s">
        <v>7</v>
      </c>
      <c r="B51" s="15">
        <v>36108</v>
      </c>
      <c r="C51" s="10">
        <v>358000</v>
      </c>
      <c r="D51" s="8">
        <f t="shared" si="47"/>
        <v>184.89156987403615</v>
      </c>
      <c r="E51" s="8">
        <f t="shared" si="51"/>
        <v>184.89156987403615</v>
      </c>
      <c r="G51" s="8">
        <f t="shared" si="52"/>
        <v>184.89156987403615</v>
      </c>
      <c r="H51" s="8">
        <f t="shared" si="53"/>
        <v>0</v>
      </c>
      <c r="J51" s="33">
        <f t="shared" si="54"/>
        <v>184.89156987403615</v>
      </c>
      <c r="K51" s="33">
        <f t="shared" si="55"/>
        <v>0</v>
      </c>
      <c r="L51" s="8"/>
      <c r="M51" s="33">
        <f t="shared" si="56"/>
        <v>184.89156987403615</v>
      </c>
      <c r="N51" s="33"/>
      <c r="O51" s="33">
        <f t="shared" si="57"/>
        <v>184.89156987403615</v>
      </c>
      <c r="P51" s="33"/>
      <c r="Q51" s="33">
        <f t="shared" si="58"/>
        <v>184.89156987403615</v>
      </c>
      <c r="R51" s="33">
        <f t="shared" si="59"/>
        <v>0</v>
      </c>
      <c r="T51" s="33">
        <f t="shared" si="60"/>
        <v>184.89156987403615</v>
      </c>
      <c r="U51" s="33">
        <f t="shared" si="61"/>
        <v>0</v>
      </c>
      <c r="W51" s="33">
        <f t="shared" si="62"/>
        <v>184.89156987403615</v>
      </c>
      <c r="X51" s="33">
        <f t="shared" si="63"/>
        <v>0</v>
      </c>
      <c r="Z51" s="33">
        <f t="shared" si="64"/>
        <v>184.89156987403615</v>
      </c>
      <c r="AA51" s="33">
        <f t="shared" si="65"/>
        <v>0</v>
      </c>
      <c r="AC51" s="33">
        <f t="shared" si="66"/>
        <v>184.89156987403615</v>
      </c>
      <c r="AD51" s="33">
        <f t="shared" si="67"/>
        <v>0</v>
      </c>
      <c r="AF51" s="33">
        <f t="shared" si="68"/>
        <v>184.89156987403615</v>
      </c>
      <c r="AG51" s="33">
        <f t="shared" si="69"/>
        <v>0</v>
      </c>
      <c r="AI51" s="33">
        <f t="shared" si="70"/>
        <v>184.89156987403615</v>
      </c>
      <c r="AJ51" s="33">
        <f t="shared" si="48"/>
        <v>0</v>
      </c>
      <c r="AL51" s="33">
        <f t="shared" si="71"/>
        <v>184.89156987403615</v>
      </c>
      <c r="AM51" s="33">
        <f t="shared" si="49"/>
        <v>0</v>
      </c>
      <c r="AO51" s="33">
        <f t="shared" si="50"/>
        <v>184.89156987403615</v>
      </c>
      <c r="AP51" s="41">
        <f t="shared" si="72"/>
        <v>0</v>
      </c>
      <c r="AR51" s="33">
        <f t="shared" si="73"/>
        <v>184.89156987403615</v>
      </c>
      <c r="AS51" s="33">
        <f t="shared" si="74"/>
        <v>0</v>
      </c>
      <c r="AU51" s="33">
        <f t="shared" si="75"/>
        <v>184.89156987403615</v>
      </c>
      <c r="AV51" s="33">
        <f t="shared" si="76"/>
        <v>0</v>
      </c>
      <c r="AX51" s="33">
        <f t="shared" si="77"/>
        <v>184.89156987403615</v>
      </c>
      <c r="AY51" s="33">
        <f t="shared" si="78"/>
        <v>0</v>
      </c>
    </row>
    <row r="52" spans="1:51" ht="19.5" customHeight="1">
      <c r="A52" s="17" t="s">
        <v>3</v>
      </c>
      <c r="B52" s="15">
        <v>36109</v>
      </c>
      <c r="C52" s="10">
        <v>1430400</v>
      </c>
      <c r="D52" s="8">
        <f t="shared" si="47"/>
        <v>738.7399484576015</v>
      </c>
      <c r="E52" s="8">
        <f t="shared" si="51"/>
        <v>738.7399484576015</v>
      </c>
      <c r="G52" s="8">
        <f t="shared" si="52"/>
        <v>738.7399484576015</v>
      </c>
      <c r="H52" s="8">
        <f t="shared" si="53"/>
        <v>0</v>
      </c>
      <c r="J52" s="33">
        <f t="shared" si="54"/>
        <v>738.7399484576015</v>
      </c>
      <c r="K52" s="33">
        <f t="shared" si="55"/>
        <v>0</v>
      </c>
      <c r="L52" s="8"/>
      <c r="M52" s="33">
        <f t="shared" si="56"/>
        <v>738.7399484576015</v>
      </c>
      <c r="N52" s="33"/>
      <c r="O52" s="33">
        <f t="shared" si="57"/>
        <v>738.7399484576015</v>
      </c>
      <c r="P52" s="33"/>
      <c r="Q52" s="33">
        <f t="shared" si="58"/>
        <v>738.7399484576015</v>
      </c>
      <c r="R52" s="33">
        <f t="shared" si="59"/>
        <v>0</v>
      </c>
      <c r="T52" s="33">
        <f t="shared" si="60"/>
        <v>738.7399484576015</v>
      </c>
      <c r="U52" s="33">
        <f t="shared" si="61"/>
        <v>0</v>
      </c>
      <c r="W52" s="33">
        <f t="shared" si="62"/>
        <v>738.7399484576015</v>
      </c>
      <c r="X52" s="33">
        <f t="shared" si="63"/>
        <v>0</v>
      </c>
      <c r="Z52" s="33">
        <f t="shared" si="64"/>
        <v>738.7399484576015</v>
      </c>
      <c r="AA52" s="33">
        <f t="shared" si="65"/>
        <v>0</v>
      </c>
      <c r="AC52" s="33">
        <f t="shared" si="66"/>
        <v>738.7399484576015</v>
      </c>
      <c r="AD52" s="33">
        <f t="shared" si="67"/>
        <v>0</v>
      </c>
      <c r="AF52" s="33">
        <f t="shared" si="68"/>
        <v>738.7399484576015</v>
      </c>
      <c r="AG52" s="33">
        <f t="shared" si="69"/>
        <v>0</v>
      </c>
      <c r="AI52" s="33">
        <f t="shared" si="70"/>
        <v>738.7399484576015</v>
      </c>
      <c r="AJ52" s="33">
        <f t="shared" si="48"/>
        <v>0</v>
      </c>
      <c r="AL52" s="33">
        <f t="shared" si="71"/>
        <v>738.7399484576015</v>
      </c>
      <c r="AM52" s="33">
        <f t="shared" si="49"/>
        <v>0</v>
      </c>
      <c r="AO52" s="33">
        <f t="shared" si="50"/>
        <v>738.7399484576015</v>
      </c>
      <c r="AP52" s="41">
        <f t="shared" si="72"/>
        <v>0</v>
      </c>
      <c r="AR52" s="33">
        <f t="shared" si="73"/>
        <v>738.7399484576015</v>
      </c>
      <c r="AS52" s="33">
        <f t="shared" si="74"/>
        <v>0</v>
      </c>
      <c r="AU52" s="33">
        <f t="shared" si="75"/>
        <v>738.7399484576015</v>
      </c>
      <c r="AV52" s="33">
        <f t="shared" si="76"/>
        <v>0</v>
      </c>
      <c r="AX52" s="33">
        <f t="shared" si="77"/>
        <v>738.7399484576015</v>
      </c>
      <c r="AY52" s="33">
        <f t="shared" si="78"/>
        <v>0</v>
      </c>
    </row>
    <row r="53" spans="1:51" ht="19.5" customHeight="1">
      <c r="A53" s="14" t="s">
        <v>23</v>
      </c>
      <c r="B53" s="15">
        <v>36280</v>
      </c>
      <c r="C53" s="10">
        <v>360000</v>
      </c>
      <c r="D53" s="8">
        <f t="shared" si="47"/>
        <v>185.92448367221513</v>
      </c>
      <c r="E53" s="8">
        <f t="shared" si="51"/>
        <v>185.92448367221513</v>
      </c>
      <c r="G53" s="8">
        <f t="shared" si="52"/>
        <v>185.92448367221513</v>
      </c>
      <c r="H53" s="8">
        <f t="shared" si="53"/>
        <v>0</v>
      </c>
      <c r="J53" s="33">
        <f t="shared" si="54"/>
        <v>185.92448367221513</v>
      </c>
      <c r="K53" s="33">
        <f t="shared" si="55"/>
        <v>0</v>
      </c>
      <c r="L53" s="8"/>
      <c r="M53" s="33">
        <f t="shared" si="56"/>
        <v>185.92448367221513</v>
      </c>
      <c r="N53" s="33"/>
      <c r="O53" s="33">
        <f t="shared" si="57"/>
        <v>185.92448367221513</v>
      </c>
      <c r="P53" s="33"/>
      <c r="Q53" s="33">
        <f t="shared" si="58"/>
        <v>185.92448367221513</v>
      </c>
      <c r="R53" s="33">
        <f t="shared" si="59"/>
        <v>0</v>
      </c>
      <c r="T53" s="33">
        <f t="shared" si="60"/>
        <v>185.92448367221513</v>
      </c>
      <c r="U53" s="33">
        <f t="shared" si="61"/>
        <v>0</v>
      </c>
      <c r="W53" s="33">
        <f t="shared" si="62"/>
        <v>185.92448367221513</v>
      </c>
      <c r="X53" s="33">
        <f t="shared" si="63"/>
        <v>0</v>
      </c>
      <c r="Z53" s="33">
        <f t="shared" si="64"/>
        <v>185.92448367221513</v>
      </c>
      <c r="AA53" s="33">
        <f t="shared" si="65"/>
        <v>0</v>
      </c>
      <c r="AC53" s="33">
        <f t="shared" si="66"/>
        <v>185.92448367221513</v>
      </c>
      <c r="AD53" s="33">
        <f t="shared" si="67"/>
        <v>0</v>
      </c>
      <c r="AF53" s="33">
        <f t="shared" si="68"/>
        <v>185.92448367221513</v>
      </c>
      <c r="AG53" s="33">
        <f t="shared" si="69"/>
        <v>0</v>
      </c>
      <c r="AI53" s="33">
        <f t="shared" si="70"/>
        <v>185.92448367221513</v>
      </c>
      <c r="AJ53" s="33">
        <f t="shared" si="48"/>
        <v>0</v>
      </c>
      <c r="AL53" s="33">
        <f t="shared" si="71"/>
        <v>185.92448367221513</v>
      </c>
      <c r="AM53" s="33">
        <f t="shared" si="49"/>
        <v>0</v>
      </c>
      <c r="AO53" s="33">
        <f t="shared" si="50"/>
        <v>185.92448367221513</v>
      </c>
      <c r="AP53" s="41">
        <f t="shared" si="72"/>
        <v>0</v>
      </c>
      <c r="AR53" s="33">
        <f t="shared" si="73"/>
        <v>185.92448367221513</v>
      </c>
      <c r="AS53" s="33">
        <f t="shared" si="74"/>
        <v>0</v>
      </c>
      <c r="AU53" s="33">
        <f t="shared" si="75"/>
        <v>185.92448367221513</v>
      </c>
      <c r="AV53" s="33">
        <f t="shared" si="76"/>
        <v>0</v>
      </c>
      <c r="AX53" s="33">
        <f t="shared" si="77"/>
        <v>185.92448367221513</v>
      </c>
      <c r="AY53" s="33">
        <f t="shared" si="78"/>
        <v>0</v>
      </c>
    </row>
    <row r="54" spans="1:51" ht="19.5" customHeight="1">
      <c r="A54" s="14" t="s">
        <v>22</v>
      </c>
      <c r="B54" s="15">
        <v>36309</v>
      </c>
      <c r="C54" s="10">
        <v>625000</v>
      </c>
      <c r="D54" s="8">
        <f t="shared" si="47"/>
        <v>322.7855619309291</v>
      </c>
      <c r="E54" s="8">
        <f t="shared" si="51"/>
        <v>322.7855619309291</v>
      </c>
      <c r="G54" s="8">
        <f t="shared" si="52"/>
        <v>322.7855619309291</v>
      </c>
      <c r="H54" s="8">
        <f t="shared" si="53"/>
        <v>0</v>
      </c>
      <c r="J54" s="33">
        <f t="shared" si="54"/>
        <v>322.7855619309291</v>
      </c>
      <c r="K54" s="33">
        <f t="shared" si="55"/>
        <v>0</v>
      </c>
      <c r="L54" s="8"/>
      <c r="M54" s="33">
        <f t="shared" si="56"/>
        <v>322.7855619309291</v>
      </c>
      <c r="N54" s="33"/>
      <c r="O54" s="33">
        <f t="shared" si="57"/>
        <v>322.7855619309291</v>
      </c>
      <c r="P54" s="33"/>
      <c r="Q54" s="33">
        <f t="shared" si="58"/>
        <v>322.7855619309291</v>
      </c>
      <c r="R54" s="33">
        <f t="shared" si="59"/>
        <v>0</v>
      </c>
      <c r="T54" s="33">
        <f t="shared" si="60"/>
        <v>322.7855619309291</v>
      </c>
      <c r="U54" s="33">
        <f t="shared" si="61"/>
        <v>0</v>
      </c>
      <c r="W54" s="33">
        <f t="shared" si="62"/>
        <v>322.7855619309291</v>
      </c>
      <c r="X54" s="33">
        <f t="shared" si="63"/>
        <v>0</v>
      </c>
      <c r="Z54" s="33">
        <f t="shared" si="64"/>
        <v>322.7855619309291</v>
      </c>
      <c r="AA54" s="33">
        <f t="shared" si="65"/>
        <v>0</v>
      </c>
      <c r="AC54" s="33">
        <f t="shared" si="66"/>
        <v>322.7855619309291</v>
      </c>
      <c r="AD54" s="33">
        <f t="shared" si="67"/>
        <v>0</v>
      </c>
      <c r="AF54" s="33">
        <f t="shared" si="68"/>
        <v>322.7855619309291</v>
      </c>
      <c r="AG54" s="33">
        <f t="shared" si="69"/>
        <v>0</v>
      </c>
      <c r="AI54" s="33">
        <f t="shared" si="70"/>
        <v>322.7855619309291</v>
      </c>
      <c r="AJ54" s="33">
        <f t="shared" si="48"/>
        <v>0</v>
      </c>
      <c r="AL54" s="33">
        <f t="shared" si="71"/>
        <v>322.7855619309291</v>
      </c>
      <c r="AM54" s="33">
        <f t="shared" si="49"/>
        <v>0</v>
      </c>
      <c r="AO54" s="33">
        <f t="shared" si="50"/>
        <v>322.7855619309291</v>
      </c>
      <c r="AP54" s="41">
        <f t="shared" si="72"/>
        <v>0</v>
      </c>
      <c r="AR54" s="33">
        <f t="shared" si="73"/>
        <v>322.7855619309291</v>
      </c>
      <c r="AS54" s="33">
        <f t="shared" si="74"/>
        <v>0</v>
      </c>
      <c r="AU54" s="33">
        <f t="shared" si="75"/>
        <v>322.7855619309291</v>
      </c>
      <c r="AV54" s="33">
        <f t="shared" si="76"/>
        <v>0</v>
      </c>
      <c r="AX54" s="33">
        <f t="shared" si="77"/>
        <v>322.7855619309291</v>
      </c>
      <c r="AY54" s="33">
        <f t="shared" si="78"/>
        <v>0</v>
      </c>
    </row>
    <row r="55" spans="1:51" ht="19.5" customHeight="1">
      <c r="A55" s="14" t="s">
        <v>16</v>
      </c>
      <c r="B55" s="15">
        <v>36233</v>
      </c>
      <c r="C55" s="10">
        <v>2604240</v>
      </c>
      <c r="D55" s="8">
        <f t="shared" si="47"/>
        <v>1344.9777148848043</v>
      </c>
      <c r="E55" s="8">
        <f t="shared" si="51"/>
        <v>1344.9777148848043</v>
      </c>
      <c r="G55" s="8">
        <f t="shared" si="52"/>
        <v>1344.9777148848043</v>
      </c>
      <c r="H55" s="8">
        <f t="shared" si="53"/>
        <v>0</v>
      </c>
      <c r="J55" s="33">
        <f t="shared" si="54"/>
        <v>1344.9777148848043</v>
      </c>
      <c r="K55" s="33">
        <f t="shared" si="55"/>
        <v>0</v>
      </c>
      <c r="L55" s="8"/>
      <c r="M55" s="33">
        <f t="shared" si="56"/>
        <v>1344.9777148848043</v>
      </c>
      <c r="N55" s="33"/>
      <c r="O55" s="33">
        <f t="shared" si="57"/>
        <v>1344.9777148848043</v>
      </c>
      <c r="P55" s="33"/>
      <c r="Q55" s="33">
        <f t="shared" si="58"/>
        <v>1344.9777148848043</v>
      </c>
      <c r="R55" s="33">
        <f t="shared" si="59"/>
        <v>0</v>
      </c>
      <c r="T55" s="33">
        <f t="shared" si="60"/>
        <v>1344.9777148848043</v>
      </c>
      <c r="U55" s="33">
        <f t="shared" si="61"/>
        <v>0</v>
      </c>
      <c r="W55" s="33">
        <f t="shared" si="62"/>
        <v>1344.9777148848043</v>
      </c>
      <c r="X55" s="33">
        <f t="shared" si="63"/>
        <v>0</v>
      </c>
      <c r="Z55" s="33">
        <f t="shared" si="64"/>
        <v>1344.9777148848043</v>
      </c>
      <c r="AA55" s="33">
        <f t="shared" si="65"/>
        <v>0</v>
      </c>
      <c r="AC55" s="33">
        <f t="shared" si="66"/>
        <v>1344.9777148848043</v>
      </c>
      <c r="AD55" s="33">
        <f t="shared" si="67"/>
        <v>0</v>
      </c>
      <c r="AF55" s="33">
        <f t="shared" si="68"/>
        <v>1344.9777148848043</v>
      </c>
      <c r="AG55" s="33">
        <f t="shared" si="69"/>
        <v>0</v>
      </c>
      <c r="AI55" s="33">
        <f t="shared" si="70"/>
        <v>1344.9777148848043</v>
      </c>
      <c r="AJ55" s="33">
        <f t="shared" si="48"/>
        <v>0</v>
      </c>
      <c r="AL55" s="33">
        <f t="shared" si="71"/>
        <v>1344.9777148848043</v>
      </c>
      <c r="AM55" s="33">
        <f t="shared" si="49"/>
        <v>0</v>
      </c>
      <c r="AO55" s="33">
        <f t="shared" si="50"/>
        <v>1344.9777148848043</v>
      </c>
      <c r="AP55" s="41">
        <f t="shared" si="72"/>
        <v>0</v>
      </c>
      <c r="AR55" s="33">
        <f t="shared" si="73"/>
        <v>1344.9777148848043</v>
      </c>
      <c r="AS55" s="33">
        <f t="shared" si="74"/>
        <v>0</v>
      </c>
      <c r="AU55" s="33">
        <f t="shared" si="75"/>
        <v>1344.9777148848043</v>
      </c>
      <c r="AV55" s="33">
        <f t="shared" si="76"/>
        <v>0</v>
      </c>
      <c r="AX55" s="33">
        <f t="shared" si="77"/>
        <v>1344.9777148848043</v>
      </c>
      <c r="AY55" s="33">
        <f t="shared" si="78"/>
        <v>0</v>
      </c>
    </row>
    <row r="56" spans="1:51" s="24" customFormat="1" ht="19.5" customHeight="1">
      <c r="A56" s="34" t="s">
        <v>53</v>
      </c>
      <c r="B56" s="35">
        <v>39388</v>
      </c>
      <c r="C56" s="36"/>
      <c r="D56" s="23">
        <v>205.7</v>
      </c>
      <c r="E56" s="23"/>
      <c r="F56" s="23"/>
      <c r="G56" s="23"/>
      <c r="H56" s="23"/>
      <c r="I56" s="23">
        <f>+D56*D44</f>
        <v>30.854999999999997</v>
      </c>
      <c r="J56" s="37">
        <f>+G56+I56</f>
        <v>30.854999999999997</v>
      </c>
      <c r="K56" s="37">
        <f>+D56-J56</f>
        <v>174.845</v>
      </c>
      <c r="L56" s="8">
        <f>+D56*0.15</f>
        <v>30.854999999999997</v>
      </c>
      <c r="M56" s="33">
        <f t="shared" si="56"/>
        <v>61.709999999999994</v>
      </c>
      <c r="N56" s="33">
        <f>+D56*D44</f>
        <v>30.854999999999997</v>
      </c>
      <c r="O56" s="33">
        <f t="shared" si="57"/>
        <v>92.565</v>
      </c>
      <c r="P56" s="33">
        <f>+D56*$D$44</f>
        <v>30.854999999999997</v>
      </c>
      <c r="Q56" s="33">
        <f t="shared" si="58"/>
        <v>123.41999999999999</v>
      </c>
      <c r="R56" s="33">
        <f t="shared" si="59"/>
        <v>82.28</v>
      </c>
      <c r="S56" s="23">
        <f>+D56*D44</f>
        <v>30.854999999999997</v>
      </c>
      <c r="T56" s="33">
        <f t="shared" si="60"/>
        <v>154.27499999999998</v>
      </c>
      <c r="U56" s="33">
        <f t="shared" si="61"/>
        <v>51.42500000000001</v>
      </c>
      <c r="V56" s="23">
        <f>+D56*D44</f>
        <v>30.854999999999997</v>
      </c>
      <c r="W56" s="33">
        <f t="shared" si="62"/>
        <v>185.12999999999997</v>
      </c>
      <c r="X56" s="33">
        <f t="shared" si="63"/>
        <v>20.57000000000002</v>
      </c>
      <c r="Y56" s="24">
        <v>20.57</v>
      </c>
      <c r="Z56" s="33">
        <f t="shared" si="64"/>
        <v>205.69999999999996</v>
      </c>
      <c r="AA56" s="33">
        <f t="shared" si="65"/>
        <v>0</v>
      </c>
      <c r="AC56" s="33">
        <f t="shared" si="66"/>
        <v>205.69999999999996</v>
      </c>
      <c r="AD56" s="33">
        <f t="shared" si="67"/>
        <v>0</v>
      </c>
      <c r="AF56" s="33">
        <f t="shared" si="68"/>
        <v>205.69999999999996</v>
      </c>
      <c r="AG56" s="33">
        <f t="shared" si="69"/>
        <v>0</v>
      </c>
      <c r="AI56" s="33">
        <f t="shared" si="70"/>
        <v>205.69999999999996</v>
      </c>
      <c r="AJ56" s="33">
        <f t="shared" si="48"/>
        <v>0</v>
      </c>
      <c r="AL56" s="33">
        <f t="shared" si="71"/>
        <v>205.69999999999996</v>
      </c>
      <c r="AM56" s="33">
        <f t="shared" si="49"/>
        <v>0</v>
      </c>
      <c r="AO56" s="33">
        <f t="shared" si="50"/>
        <v>205.69999999999996</v>
      </c>
      <c r="AP56" s="41">
        <f t="shared" si="72"/>
        <v>0</v>
      </c>
      <c r="AR56" s="33">
        <f t="shared" si="73"/>
        <v>205.69999999999996</v>
      </c>
      <c r="AS56" s="33">
        <f t="shared" si="74"/>
        <v>0</v>
      </c>
      <c r="AT56" s="44"/>
      <c r="AU56" s="33">
        <f t="shared" si="75"/>
        <v>205.69999999999996</v>
      </c>
      <c r="AV56" s="33">
        <f t="shared" si="76"/>
        <v>0</v>
      </c>
      <c r="AX56" s="33">
        <f t="shared" si="77"/>
        <v>205.69999999999996</v>
      </c>
      <c r="AY56" s="33">
        <f t="shared" si="78"/>
        <v>0</v>
      </c>
    </row>
    <row r="57" spans="1:51" s="24" customFormat="1" ht="19.5" customHeight="1">
      <c r="A57" s="34" t="s">
        <v>86</v>
      </c>
      <c r="B57" s="35">
        <v>42424</v>
      </c>
      <c r="C57" s="36"/>
      <c r="D57" s="23">
        <v>241.56</v>
      </c>
      <c r="E57" s="23"/>
      <c r="F57" s="23"/>
      <c r="G57" s="23"/>
      <c r="H57" s="23"/>
      <c r="I57" s="23"/>
      <c r="J57" s="37"/>
      <c r="K57" s="37"/>
      <c r="L57" s="8"/>
      <c r="M57" s="33"/>
      <c r="N57" s="33"/>
      <c r="O57" s="33"/>
      <c r="P57" s="33"/>
      <c r="Q57" s="33"/>
      <c r="R57" s="33"/>
      <c r="S57" s="23"/>
      <c r="T57" s="33"/>
      <c r="U57" s="33"/>
      <c r="V57" s="23"/>
      <c r="W57" s="33"/>
      <c r="X57" s="33"/>
      <c r="Z57" s="33"/>
      <c r="AA57" s="33"/>
      <c r="AC57" s="33"/>
      <c r="AD57" s="33"/>
      <c r="AF57" s="33"/>
      <c r="AG57" s="33"/>
      <c r="AH57" s="24">
        <f>+D57*D44</f>
        <v>36.234</v>
      </c>
      <c r="AI57" s="33">
        <f t="shared" si="70"/>
        <v>36.234</v>
      </c>
      <c r="AJ57" s="33">
        <f t="shared" si="48"/>
        <v>205.326</v>
      </c>
      <c r="AK57" s="40">
        <f>+D57*D44</f>
        <v>36.234</v>
      </c>
      <c r="AL57" s="33">
        <f t="shared" si="71"/>
        <v>72.468</v>
      </c>
      <c r="AM57" s="33">
        <f t="shared" si="49"/>
        <v>169.09199999999998</v>
      </c>
      <c r="AN57" s="24">
        <f>+D57*D44</f>
        <v>36.234</v>
      </c>
      <c r="AO57" s="33">
        <f t="shared" si="50"/>
        <v>108.702</v>
      </c>
      <c r="AP57" s="41">
        <f t="shared" si="72"/>
        <v>132.858</v>
      </c>
      <c r="AQ57" s="24">
        <f>+D57*D44</f>
        <v>36.234</v>
      </c>
      <c r="AR57" s="33">
        <f t="shared" si="73"/>
        <v>144.936</v>
      </c>
      <c r="AS57" s="33">
        <f t="shared" si="74"/>
        <v>96.624</v>
      </c>
      <c r="AT57" s="44">
        <f>+D57*D44</f>
        <v>36.234</v>
      </c>
      <c r="AU57" s="33">
        <f t="shared" si="75"/>
        <v>181.17000000000002</v>
      </c>
      <c r="AV57" s="33">
        <f t="shared" si="76"/>
        <v>60.389999999999986</v>
      </c>
      <c r="AW57" s="24">
        <f>+D57*D44</f>
        <v>36.234</v>
      </c>
      <c r="AX57" s="33">
        <f t="shared" si="77"/>
        <v>217.40400000000002</v>
      </c>
      <c r="AY57" s="33">
        <f t="shared" si="78"/>
        <v>24.155999999999977</v>
      </c>
    </row>
    <row r="58" spans="1:51" s="20" customFormat="1" ht="23.25" customHeight="1">
      <c r="A58" s="22"/>
      <c r="B58" s="22"/>
      <c r="D58" s="21">
        <f>SUM(D45:D57)</f>
        <v>13775.432207388432</v>
      </c>
      <c r="E58" s="21">
        <f aca="true" t="shared" si="79" ref="E58:K58">SUM(E45:E56)</f>
        <v>13328.172207388432</v>
      </c>
      <c r="F58" s="21">
        <f t="shared" si="79"/>
        <v>0</v>
      </c>
      <c r="G58" s="21">
        <f t="shared" si="79"/>
        <v>13328.172207388432</v>
      </c>
      <c r="H58" s="21">
        <f t="shared" si="79"/>
        <v>0</v>
      </c>
      <c r="I58" s="21">
        <f t="shared" si="79"/>
        <v>30.854999999999997</v>
      </c>
      <c r="J58" s="21">
        <f t="shared" si="79"/>
        <v>13359.027207388432</v>
      </c>
      <c r="K58" s="21">
        <f t="shared" si="79"/>
        <v>174.845</v>
      </c>
      <c r="L58" s="21">
        <f aca="true" t="shared" si="80" ref="L58:Q58">SUM(L45:L56)</f>
        <v>30.854999999999997</v>
      </c>
      <c r="M58" s="21">
        <f t="shared" si="80"/>
        <v>13389.882207388431</v>
      </c>
      <c r="N58" s="21">
        <f t="shared" si="80"/>
        <v>30.854999999999997</v>
      </c>
      <c r="O58" s="21">
        <f t="shared" si="80"/>
        <v>13420.737207388433</v>
      </c>
      <c r="P58" s="21">
        <f t="shared" si="80"/>
        <v>30.854999999999997</v>
      </c>
      <c r="Q58" s="21">
        <f t="shared" si="80"/>
        <v>13451.592207388432</v>
      </c>
      <c r="R58" s="21">
        <f aca="true" t="shared" si="81" ref="R58:AE58">SUM(R45:R56)</f>
        <v>82.28</v>
      </c>
      <c r="S58" s="21">
        <f t="shared" si="81"/>
        <v>30.854999999999997</v>
      </c>
      <c r="T58" s="21">
        <f t="shared" si="81"/>
        <v>13482.447207388432</v>
      </c>
      <c r="U58" s="21">
        <f t="shared" si="81"/>
        <v>51.42500000000001</v>
      </c>
      <c r="V58" s="21">
        <f t="shared" si="81"/>
        <v>30.854999999999997</v>
      </c>
      <c r="W58" s="21">
        <f t="shared" si="81"/>
        <v>13513.302207388431</v>
      </c>
      <c r="X58" s="21">
        <f t="shared" si="81"/>
        <v>20.57000000000002</v>
      </c>
      <c r="Y58" s="21">
        <f t="shared" si="81"/>
        <v>20.57</v>
      </c>
      <c r="Z58" s="21">
        <f t="shared" si="81"/>
        <v>13533.872207388433</v>
      </c>
      <c r="AA58" s="21">
        <f t="shared" si="81"/>
        <v>0</v>
      </c>
      <c r="AB58" s="21">
        <f t="shared" si="81"/>
        <v>0</v>
      </c>
      <c r="AC58" s="21">
        <f t="shared" si="81"/>
        <v>13533.872207388433</v>
      </c>
      <c r="AD58" s="21">
        <f t="shared" si="81"/>
        <v>0</v>
      </c>
      <c r="AE58" s="21">
        <f t="shared" si="81"/>
        <v>0</v>
      </c>
      <c r="AF58" s="21">
        <f aca="true" t="shared" si="82" ref="AF58:AY58">SUM(AF45:AF57)</f>
        <v>13533.872207388433</v>
      </c>
      <c r="AG58" s="21">
        <f t="shared" si="82"/>
        <v>0</v>
      </c>
      <c r="AH58" s="21">
        <f t="shared" si="82"/>
        <v>36.234</v>
      </c>
      <c r="AI58" s="21">
        <f t="shared" si="82"/>
        <v>13570.106207388433</v>
      </c>
      <c r="AJ58" s="21">
        <f t="shared" si="82"/>
        <v>205.326</v>
      </c>
      <c r="AK58" s="21">
        <f t="shared" si="82"/>
        <v>36.234</v>
      </c>
      <c r="AL58" s="21">
        <f t="shared" si="82"/>
        <v>13606.340207388434</v>
      </c>
      <c r="AM58" s="21">
        <f t="shared" si="82"/>
        <v>169.09199999999998</v>
      </c>
      <c r="AN58" s="21">
        <f t="shared" si="82"/>
        <v>36.234</v>
      </c>
      <c r="AO58" s="21">
        <f t="shared" si="82"/>
        <v>13642.574207388432</v>
      </c>
      <c r="AP58" s="21">
        <f t="shared" si="82"/>
        <v>132.858</v>
      </c>
      <c r="AQ58" s="21">
        <f t="shared" si="82"/>
        <v>36.234</v>
      </c>
      <c r="AR58" s="21">
        <f t="shared" si="82"/>
        <v>13678.808207388432</v>
      </c>
      <c r="AS58" s="21">
        <f t="shared" si="82"/>
        <v>96.624</v>
      </c>
      <c r="AT58" s="46">
        <f t="shared" si="82"/>
        <v>36.234</v>
      </c>
      <c r="AU58" s="21">
        <f t="shared" si="82"/>
        <v>13715.042207388433</v>
      </c>
      <c r="AV58" s="21">
        <f t="shared" si="82"/>
        <v>60.389999999999986</v>
      </c>
      <c r="AW58" s="21">
        <f t="shared" si="82"/>
        <v>36.234</v>
      </c>
      <c r="AX58" s="21">
        <f t="shared" si="82"/>
        <v>13751.276207388433</v>
      </c>
      <c r="AY58" s="21">
        <f t="shared" si="82"/>
        <v>24.155999999999977</v>
      </c>
    </row>
    <row r="59" spans="1:46" s="20" customFormat="1" ht="23.25" customHeight="1">
      <c r="A59" s="22" t="s">
        <v>49</v>
      </c>
      <c r="B59" s="22"/>
      <c r="D59" s="32">
        <v>0.15</v>
      </c>
      <c r="E59" s="21"/>
      <c r="F59" s="21"/>
      <c r="G59" s="21"/>
      <c r="H59" s="21"/>
      <c r="I59" s="21"/>
      <c r="S59" s="21"/>
      <c r="AT59" s="47"/>
    </row>
    <row r="60" spans="1:51" ht="19.5" customHeight="1">
      <c r="A60" s="14" t="s">
        <v>15</v>
      </c>
      <c r="B60" s="15">
        <v>36098</v>
      </c>
      <c r="C60" s="10">
        <v>463200</v>
      </c>
      <c r="D60" s="8">
        <f>+C60/1936.27</f>
        <v>239.22283565825015</v>
      </c>
      <c r="E60" s="8">
        <f>+D60</f>
        <v>239.22283565825015</v>
      </c>
      <c r="G60" s="8">
        <f>+E60+F60</f>
        <v>239.22283565825015</v>
      </c>
      <c r="H60" s="8">
        <f>+D60-G60</f>
        <v>0</v>
      </c>
      <c r="J60" s="33">
        <f>+G60+I60</f>
        <v>239.22283565825015</v>
      </c>
      <c r="K60" s="33">
        <f>+D60-J60</f>
        <v>0</v>
      </c>
      <c r="M60" s="33">
        <f>+J60+L60</f>
        <v>239.22283565825015</v>
      </c>
      <c r="N60" s="33"/>
      <c r="O60" s="33">
        <f>+M60+N60</f>
        <v>239.22283565825015</v>
      </c>
      <c r="P60" s="33"/>
      <c r="Q60" s="33">
        <f>+O60+P60</f>
        <v>239.22283565825015</v>
      </c>
      <c r="R60" s="33">
        <f>+D60-Q60</f>
        <v>0</v>
      </c>
      <c r="T60" s="33">
        <f>+Q60+S60</f>
        <v>239.22283565825015</v>
      </c>
      <c r="U60" s="33">
        <f>+D60-T60</f>
        <v>0</v>
      </c>
      <c r="W60" s="33">
        <f>+T60+V60</f>
        <v>239.22283565825015</v>
      </c>
      <c r="X60" s="33">
        <f>+D60-W60</f>
        <v>0</v>
      </c>
      <c r="Z60" s="33">
        <f>+W60+Y60</f>
        <v>239.22283565825015</v>
      </c>
      <c r="AA60" s="33">
        <f>+D60-Z60</f>
        <v>0</v>
      </c>
      <c r="AC60" s="33">
        <f>+Z60+AB60</f>
        <v>239.22283565825015</v>
      </c>
      <c r="AD60" s="33">
        <f>+D60-AC60</f>
        <v>0</v>
      </c>
      <c r="AF60" s="33">
        <f>+AC60+AE60</f>
        <v>239.22283565825015</v>
      </c>
      <c r="AG60" s="33">
        <f>+D60-AF60</f>
        <v>0</v>
      </c>
      <c r="AI60" s="33">
        <f>+AF60+AH60</f>
        <v>239.22283565825015</v>
      </c>
      <c r="AJ60" s="33">
        <f>+D60-AI60</f>
        <v>0</v>
      </c>
      <c r="AL60" s="33">
        <f>+AI60+AK60</f>
        <v>239.22283565825015</v>
      </c>
      <c r="AM60" s="33">
        <f>+D60-AL60</f>
        <v>0</v>
      </c>
      <c r="AO60" s="33">
        <f>+AL60+AN60</f>
        <v>239.22283565825015</v>
      </c>
      <c r="AP60" s="41">
        <f>+D60-AO60</f>
        <v>0</v>
      </c>
      <c r="AR60" s="33">
        <f>+AO60+AQ60</f>
        <v>239.22283565825015</v>
      </c>
      <c r="AS60" s="33">
        <f>+D60-AR60</f>
        <v>0</v>
      </c>
      <c r="AU60" s="33">
        <f>+AR60+AT60</f>
        <v>239.22283565825015</v>
      </c>
      <c r="AV60" s="33">
        <f>+D60-AU60</f>
        <v>0</v>
      </c>
      <c r="AX60" s="33">
        <f>+AU60+AW60</f>
        <v>239.22283565825015</v>
      </c>
      <c r="AY60" s="33">
        <f>+D60-AX60</f>
        <v>0</v>
      </c>
    </row>
    <row r="61" spans="1:51" ht="19.5" customHeight="1">
      <c r="A61" s="14" t="s">
        <v>4</v>
      </c>
      <c r="B61" s="15">
        <v>36108</v>
      </c>
      <c r="C61" s="10">
        <v>309000</v>
      </c>
      <c r="D61" s="8">
        <f>+C61/1936.27</f>
        <v>159.58518181865134</v>
      </c>
      <c r="E61" s="8">
        <f>+D61</f>
        <v>159.58518181865134</v>
      </c>
      <c r="G61" s="8">
        <f>+E61+F61</f>
        <v>159.58518181865134</v>
      </c>
      <c r="H61" s="8">
        <f>+D61-G61</f>
        <v>0</v>
      </c>
      <c r="J61" s="33">
        <f>+G61+I61</f>
        <v>159.58518181865134</v>
      </c>
      <c r="K61" s="33">
        <f>+D61-J61</f>
        <v>0</v>
      </c>
      <c r="M61" s="33">
        <f>+J61+L61</f>
        <v>159.58518181865134</v>
      </c>
      <c r="N61" s="33"/>
      <c r="O61" s="33">
        <f>+M61+N61</f>
        <v>159.58518181865134</v>
      </c>
      <c r="P61" s="33"/>
      <c r="Q61" s="33">
        <f>+O61+P61</f>
        <v>159.58518181865134</v>
      </c>
      <c r="R61" s="33">
        <f>+D61-Q61</f>
        <v>0</v>
      </c>
      <c r="T61" s="33">
        <f aca="true" t="shared" si="83" ref="T61:T69">+Q61+S61</f>
        <v>159.58518181865134</v>
      </c>
      <c r="U61" s="33">
        <f aca="true" t="shared" si="84" ref="U61:U69">+D61-T61</f>
        <v>0</v>
      </c>
      <c r="W61" s="33">
        <f>+T61+V61</f>
        <v>159.58518181865134</v>
      </c>
      <c r="X61" s="33">
        <f>+D61-W61</f>
        <v>0</v>
      </c>
      <c r="Z61" s="33">
        <f>+W61+Y61</f>
        <v>159.58518181865134</v>
      </c>
      <c r="AA61" s="33">
        <f>+D61-Z61</f>
        <v>0</v>
      </c>
      <c r="AC61" s="33">
        <f>+Z61+AB61</f>
        <v>159.58518181865134</v>
      </c>
      <c r="AD61" s="33">
        <f>+D61-AC61</f>
        <v>0</v>
      </c>
      <c r="AF61" s="33">
        <f>+AC61+AE61</f>
        <v>159.58518181865134</v>
      </c>
      <c r="AG61" s="33">
        <f>+D61-AF61</f>
        <v>0</v>
      </c>
      <c r="AI61" s="33">
        <f>+AF61+AH61</f>
        <v>159.58518181865134</v>
      </c>
      <c r="AJ61" s="33">
        <f>+D61-AI61</f>
        <v>0</v>
      </c>
      <c r="AL61" s="33">
        <f>+AI61+AK61</f>
        <v>159.58518181865134</v>
      </c>
      <c r="AM61" s="33">
        <f>+D61-AL61</f>
        <v>0</v>
      </c>
      <c r="AO61" s="33">
        <f>+AL61+AN61</f>
        <v>159.58518181865134</v>
      </c>
      <c r="AP61" s="41">
        <f>+D61-AO61</f>
        <v>0</v>
      </c>
      <c r="AR61" s="33">
        <f>+AO61+AQ61</f>
        <v>159.58518181865134</v>
      </c>
      <c r="AS61" s="33">
        <f>+D61-AR61</f>
        <v>0</v>
      </c>
      <c r="AU61" s="33">
        <f>+AR61+AT61</f>
        <v>159.58518181865134</v>
      </c>
      <c r="AV61" s="33">
        <f>+D61-AU61</f>
        <v>0</v>
      </c>
      <c r="AX61" s="33">
        <f>+AU61+AW61</f>
        <v>159.58518181865134</v>
      </c>
      <c r="AY61" s="33">
        <f>+D61-AX61</f>
        <v>0</v>
      </c>
    </row>
    <row r="62" spans="1:51" ht="19.5" customHeight="1">
      <c r="A62" s="14" t="s">
        <v>35</v>
      </c>
      <c r="B62" s="15">
        <v>36210</v>
      </c>
      <c r="C62" s="10">
        <v>2160000</v>
      </c>
      <c r="D62" s="8">
        <f>+C62/1936.27</f>
        <v>1115.5469020332907</v>
      </c>
      <c r="E62" s="8">
        <f>+D62</f>
        <v>1115.5469020332907</v>
      </c>
      <c r="G62" s="8">
        <f>+E62+F62</f>
        <v>1115.5469020332907</v>
      </c>
      <c r="H62" s="8">
        <f>+D62-G62</f>
        <v>0</v>
      </c>
      <c r="J62" s="33">
        <f>+G62+I62</f>
        <v>1115.5469020332907</v>
      </c>
      <c r="K62" s="33">
        <f>+D62-J62</f>
        <v>0</v>
      </c>
      <c r="M62" s="33">
        <f>+J62+L62</f>
        <v>1115.5469020332907</v>
      </c>
      <c r="N62" s="33"/>
      <c r="O62" s="33">
        <f>+M62+N62</f>
        <v>1115.5469020332907</v>
      </c>
      <c r="P62" s="33"/>
      <c r="Q62" s="33">
        <f>+O62+P62</f>
        <v>1115.5469020332907</v>
      </c>
      <c r="R62" s="33">
        <f>+D62-Q62</f>
        <v>0</v>
      </c>
      <c r="T62" s="33">
        <f t="shared" si="83"/>
        <v>1115.5469020332907</v>
      </c>
      <c r="U62" s="33">
        <f t="shared" si="84"/>
        <v>0</v>
      </c>
      <c r="W62" s="33">
        <f>+T62+V62</f>
        <v>1115.5469020332907</v>
      </c>
      <c r="X62" s="33">
        <f>+D62-W62</f>
        <v>0</v>
      </c>
      <c r="Z62" s="33">
        <f>+W62+Y62</f>
        <v>1115.5469020332907</v>
      </c>
      <c r="AA62" s="33">
        <f>+D62-Z62</f>
        <v>0</v>
      </c>
      <c r="AC62" s="33">
        <f>+Z62+AB62</f>
        <v>1115.5469020332907</v>
      </c>
      <c r="AD62" s="33">
        <f>+D62-AC62</f>
        <v>0</v>
      </c>
      <c r="AF62" s="33">
        <f>+AC62+AE62</f>
        <v>1115.5469020332907</v>
      </c>
      <c r="AG62" s="33">
        <f>+D62-AF62</f>
        <v>0</v>
      </c>
      <c r="AI62" s="33">
        <f>+AF62+AH62</f>
        <v>1115.5469020332907</v>
      </c>
      <c r="AJ62" s="33">
        <f>+D62-AI62</f>
        <v>0</v>
      </c>
      <c r="AL62" s="33">
        <f>+AI62+AK62</f>
        <v>1115.5469020332907</v>
      </c>
      <c r="AM62" s="33">
        <f>+D62-AL62</f>
        <v>0</v>
      </c>
      <c r="AO62" s="33">
        <f>+AL62+AN62</f>
        <v>1115.5469020332907</v>
      </c>
      <c r="AP62" s="41">
        <f>+D62-AO62</f>
        <v>0</v>
      </c>
      <c r="AR62" s="33">
        <f>+AO62+AQ62</f>
        <v>1115.5469020332907</v>
      </c>
      <c r="AS62" s="33">
        <f>+D62-AR62</f>
        <v>0</v>
      </c>
      <c r="AU62" s="33">
        <f>+AR62+AT62</f>
        <v>1115.5469020332907</v>
      </c>
      <c r="AV62" s="33">
        <f>+D62-AU62</f>
        <v>0</v>
      </c>
      <c r="AX62" s="33">
        <f>+AU62+AW62</f>
        <v>1115.5469020332907</v>
      </c>
      <c r="AY62" s="33">
        <f>+D62-AX62</f>
        <v>0</v>
      </c>
    </row>
    <row r="63" spans="1:51" ht="19.5" customHeight="1">
      <c r="A63" s="14" t="s">
        <v>75</v>
      </c>
      <c r="B63" s="15">
        <v>41474</v>
      </c>
      <c r="C63" s="9"/>
      <c r="D63" s="8">
        <v>5566</v>
      </c>
      <c r="J63" s="33"/>
      <c r="K63" s="33"/>
      <c r="M63" s="33"/>
      <c r="N63" s="33"/>
      <c r="O63" s="33"/>
      <c r="P63" s="33"/>
      <c r="Q63" s="33"/>
      <c r="R63" s="33"/>
      <c r="T63" s="33"/>
      <c r="U63" s="33"/>
      <c r="W63" s="33"/>
      <c r="X63" s="33"/>
      <c r="Y63" s="8">
        <f>+D63*D59</f>
        <v>834.9</v>
      </c>
      <c r="Z63" s="33">
        <f>+W63+Y63</f>
        <v>834.9</v>
      </c>
      <c r="AA63" s="33">
        <f>+D63-Z63</f>
        <v>4731.1</v>
      </c>
      <c r="AB63">
        <f>+D63*D59</f>
        <v>834.9</v>
      </c>
      <c r="AC63" s="33">
        <f>+Z63+AB63</f>
        <v>1669.8</v>
      </c>
      <c r="AD63" s="33">
        <f>+D63-AC63</f>
        <v>3896.2</v>
      </c>
      <c r="AE63">
        <f>+D63*D59</f>
        <v>834.9</v>
      </c>
      <c r="AF63" s="33">
        <f>+AC63+AE63</f>
        <v>2504.7</v>
      </c>
      <c r="AG63" s="33">
        <f>+D63-AF63</f>
        <v>3061.3</v>
      </c>
      <c r="AH63" s="33">
        <f>+D63*D59</f>
        <v>834.9</v>
      </c>
      <c r="AI63" s="33">
        <f>+AF63+AH63</f>
        <v>3339.6</v>
      </c>
      <c r="AJ63" s="33">
        <f>+D63-AI63</f>
        <v>2226.4</v>
      </c>
      <c r="AK63" s="33">
        <f>+D63*D59</f>
        <v>834.9</v>
      </c>
      <c r="AL63" s="33">
        <f>+AI63+AK63</f>
        <v>4174.5</v>
      </c>
      <c r="AM63" s="33">
        <f>+D63-AL63</f>
        <v>1391.5</v>
      </c>
      <c r="AN63">
        <f>+D63*D59</f>
        <v>834.9</v>
      </c>
      <c r="AO63" s="33">
        <f>+AL63+AN63</f>
        <v>5009.4</v>
      </c>
      <c r="AP63" s="41">
        <f>+D63-AO63</f>
        <v>556.6000000000004</v>
      </c>
      <c r="AQ63">
        <v>556.6</v>
      </c>
      <c r="AR63" s="33">
        <f>+AO63+AQ63</f>
        <v>5566</v>
      </c>
      <c r="AS63" s="33">
        <f>+D63-AR63</f>
        <v>0</v>
      </c>
      <c r="AU63" s="33">
        <f>+AR63+AT63</f>
        <v>5566</v>
      </c>
      <c r="AV63" s="33">
        <f>+D63-AU63</f>
        <v>0</v>
      </c>
      <c r="AX63" s="33">
        <f>+AU63+AW63</f>
        <v>5566</v>
      </c>
      <c r="AY63" s="33">
        <f>+D63-AX63</f>
        <v>0</v>
      </c>
    </row>
    <row r="64" spans="1:51" ht="19.5" customHeight="1">
      <c r="A64" s="42"/>
      <c r="B64" s="15"/>
      <c r="C64" s="9"/>
      <c r="J64" s="33"/>
      <c r="K64" s="33"/>
      <c r="M64" s="33"/>
      <c r="N64" s="33"/>
      <c r="O64" s="33"/>
      <c r="P64" s="33"/>
      <c r="Q64" s="33"/>
      <c r="R64" s="33"/>
      <c r="T64" s="33"/>
      <c r="U64" s="33"/>
      <c r="W64" s="33"/>
      <c r="X64" s="33"/>
      <c r="Y64" s="8"/>
      <c r="Z64" s="33"/>
      <c r="AA64" s="33"/>
      <c r="AC64" s="33"/>
      <c r="AD64" s="33"/>
      <c r="AF64" s="33"/>
      <c r="AG64" s="33"/>
      <c r="AH64" s="33"/>
      <c r="AI64" s="33"/>
      <c r="AJ64" s="33"/>
      <c r="AK64" s="33"/>
      <c r="AL64" s="33"/>
      <c r="AM64" s="33"/>
      <c r="AO64" s="33"/>
      <c r="AP64" s="41"/>
      <c r="AX64" s="33">
        <f>+AU64+AW64</f>
        <v>0</v>
      </c>
      <c r="AY64" s="33">
        <f>+D64-AX64</f>
        <v>0</v>
      </c>
    </row>
    <row r="65" spans="1:51" s="20" customFormat="1" ht="19.5" customHeight="1">
      <c r="A65" s="12"/>
      <c r="B65" s="13"/>
      <c r="C65" s="9"/>
      <c r="D65" s="21">
        <f>SUM(D60:D64)</f>
        <v>7080.354919510192</v>
      </c>
      <c r="E65" s="21">
        <f aca="true" t="shared" si="85" ref="E65:AY65">SUM(E60:E64)</f>
        <v>1514.3549195101923</v>
      </c>
      <c r="F65" s="21">
        <f t="shared" si="85"/>
        <v>0</v>
      </c>
      <c r="G65" s="21">
        <f t="shared" si="85"/>
        <v>1514.3549195101923</v>
      </c>
      <c r="H65" s="21">
        <f t="shared" si="85"/>
        <v>0</v>
      </c>
      <c r="I65" s="21">
        <f t="shared" si="85"/>
        <v>0</v>
      </c>
      <c r="J65" s="21">
        <f t="shared" si="85"/>
        <v>1514.3549195101923</v>
      </c>
      <c r="K65" s="21">
        <f t="shared" si="85"/>
        <v>0</v>
      </c>
      <c r="L65" s="21">
        <f t="shared" si="85"/>
        <v>0</v>
      </c>
      <c r="M65" s="21">
        <f t="shared" si="85"/>
        <v>1514.3549195101923</v>
      </c>
      <c r="N65" s="21">
        <f t="shared" si="85"/>
        <v>0</v>
      </c>
      <c r="O65" s="21">
        <f t="shared" si="85"/>
        <v>1514.3549195101923</v>
      </c>
      <c r="P65" s="21">
        <f t="shared" si="85"/>
        <v>0</v>
      </c>
      <c r="Q65" s="21">
        <f t="shared" si="85"/>
        <v>1514.3549195101923</v>
      </c>
      <c r="R65" s="21">
        <f t="shared" si="85"/>
        <v>0</v>
      </c>
      <c r="S65" s="21">
        <f t="shared" si="85"/>
        <v>0</v>
      </c>
      <c r="T65" s="21">
        <f t="shared" si="85"/>
        <v>1514.3549195101923</v>
      </c>
      <c r="U65" s="21">
        <f t="shared" si="85"/>
        <v>0</v>
      </c>
      <c r="V65" s="21">
        <f t="shared" si="85"/>
        <v>0</v>
      </c>
      <c r="W65" s="21">
        <f t="shared" si="85"/>
        <v>1514.3549195101923</v>
      </c>
      <c r="X65" s="21">
        <f t="shared" si="85"/>
        <v>0</v>
      </c>
      <c r="Y65" s="21">
        <f t="shared" si="85"/>
        <v>834.9</v>
      </c>
      <c r="Z65" s="21">
        <f t="shared" si="85"/>
        <v>2349.2549195101924</v>
      </c>
      <c r="AA65" s="21">
        <f t="shared" si="85"/>
        <v>4731.1</v>
      </c>
      <c r="AB65" s="21">
        <f t="shared" si="85"/>
        <v>834.9</v>
      </c>
      <c r="AC65" s="21">
        <f t="shared" si="85"/>
        <v>3184.1549195101925</v>
      </c>
      <c r="AD65" s="21">
        <f t="shared" si="85"/>
        <v>3896.2</v>
      </c>
      <c r="AE65" s="21">
        <f t="shared" si="85"/>
        <v>834.9</v>
      </c>
      <c r="AF65" s="21">
        <f t="shared" si="85"/>
        <v>4019.054919510192</v>
      </c>
      <c r="AG65" s="21">
        <f t="shared" si="85"/>
        <v>3061.3</v>
      </c>
      <c r="AH65" s="21">
        <f t="shared" si="85"/>
        <v>834.9</v>
      </c>
      <c r="AI65" s="21">
        <f t="shared" si="85"/>
        <v>4853.954919510192</v>
      </c>
      <c r="AJ65" s="21">
        <f t="shared" si="85"/>
        <v>2226.4</v>
      </c>
      <c r="AK65" s="21">
        <f t="shared" si="85"/>
        <v>834.9</v>
      </c>
      <c r="AL65" s="21">
        <f t="shared" si="85"/>
        <v>5688.854919510192</v>
      </c>
      <c r="AM65" s="21">
        <f t="shared" si="85"/>
        <v>1391.5</v>
      </c>
      <c r="AN65" s="21">
        <f t="shared" si="85"/>
        <v>834.9</v>
      </c>
      <c r="AO65" s="21">
        <f t="shared" si="85"/>
        <v>6523.754919510192</v>
      </c>
      <c r="AP65" s="21">
        <f t="shared" si="85"/>
        <v>556.6000000000004</v>
      </c>
      <c r="AQ65" s="21">
        <f t="shared" si="85"/>
        <v>556.6</v>
      </c>
      <c r="AR65" s="21">
        <f t="shared" si="85"/>
        <v>7080.354919510192</v>
      </c>
      <c r="AS65" s="21">
        <f t="shared" si="85"/>
        <v>0</v>
      </c>
      <c r="AT65" s="46">
        <f t="shared" si="85"/>
        <v>0</v>
      </c>
      <c r="AU65" s="21">
        <f t="shared" si="85"/>
        <v>7080.354919510192</v>
      </c>
      <c r="AV65" s="21">
        <f t="shared" si="85"/>
        <v>0</v>
      </c>
      <c r="AW65" s="21">
        <f t="shared" si="85"/>
        <v>0</v>
      </c>
      <c r="AX65" s="21">
        <f t="shared" si="85"/>
        <v>7080.354919510192</v>
      </c>
      <c r="AY65" s="21">
        <f t="shared" si="85"/>
        <v>0</v>
      </c>
    </row>
    <row r="66" spans="1:21" ht="19.5" customHeight="1">
      <c r="A66" s="30" t="s">
        <v>50</v>
      </c>
      <c r="B66" s="15"/>
      <c r="C66" s="9"/>
      <c r="D66" s="18">
        <v>0.15</v>
      </c>
      <c r="T66" s="33"/>
      <c r="U66" s="33"/>
    </row>
    <row r="67" spans="1:51" ht="19.5" customHeight="1">
      <c r="A67" s="14" t="s">
        <v>27</v>
      </c>
      <c r="B67" s="15">
        <v>38082</v>
      </c>
      <c r="C67" s="11">
        <v>634.14</v>
      </c>
      <c r="D67" s="8">
        <f>+C67</f>
        <v>634.14</v>
      </c>
      <c r="E67" s="8">
        <f>+D67*$D$66*2</f>
        <v>190.242</v>
      </c>
      <c r="F67" s="8">
        <f>+D67*$D$66</f>
        <v>95.121</v>
      </c>
      <c r="G67" s="8">
        <f>+E67+F67</f>
        <v>285.363</v>
      </c>
      <c r="H67" s="8">
        <f>+D67-G67</f>
        <v>348.777</v>
      </c>
      <c r="I67" s="8">
        <f>+D67*$D$66</f>
        <v>95.121</v>
      </c>
      <c r="J67" s="33">
        <f>+G67+I67</f>
        <v>380.484</v>
      </c>
      <c r="K67" s="33">
        <f>+D67-J67</f>
        <v>253.656</v>
      </c>
      <c r="L67">
        <f>+D67*$D$66</f>
        <v>95.121</v>
      </c>
      <c r="M67" s="33">
        <f>+J67+L67</f>
        <v>475.60499999999996</v>
      </c>
      <c r="N67" s="33">
        <f>+D67*$D$66</f>
        <v>95.121</v>
      </c>
      <c r="O67" s="33">
        <f>+M67+N67</f>
        <v>570.726</v>
      </c>
      <c r="P67" s="33">
        <v>63.41</v>
      </c>
      <c r="Q67" s="33">
        <f>+P67+O67</f>
        <v>634.136</v>
      </c>
      <c r="R67" s="33">
        <f>+D67-Q67</f>
        <v>0.004000000000019099</v>
      </c>
      <c r="T67" s="33">
        <f t="shared" si="83"/>
        <v>634.136</v>
      </c>
      <c r="U67" s="33">
        <f t="shared" si="84"/>
        <v>0.004000000000019099</v>
      </c>
      <c r="W67" s="33">
        <f>+T67+V67</f>
        <v>634.136</v>
      </c>
      <c r="X67" s="33">
        <f>+D67-W67</f>
        <v>0.004000000000019099</v>
      </c>
      <c r="Z67" s="33">
        <f>+W67+Y67</f>
        <v>634.136</v>
      </c>
      <c r="AA67" s="33">
        <f>+D67-Z67</f>
        <v>0.004000000000019099</v>
      </c>
      <c r="AC67" s="33">
        <f>+Z67+AB67</f>
        <v>634.136</v>
      </c>
      <c r="AD67" s="33">
        <f>+D67-AC67</f>
        <v>0.004000000000019099</v>
      </c>
      <c r="AF67" s="33">
        <f>+AC67+AE67</f>
        <v>634.136</v>
      </c>
      <c r="AG67" s="33">
        <f>+D67-AF67</f>
        <v>0.004000000000019099</v>
      </c>
      <c r="AI67" s="33">
        <f>+AF67+AH67</f>
        <v>634.136</v>
      </c>
      <c r="AJ67" s="33">
        <f>+D67-AI67</f>
        <v>0.004000000000019099</v>
      </c>
      <c r="AL67" s="33">
        <f>+AI67+AK67</f>
        <v>634.136</v>
      </c>
      <c r="AM67" s="33">
        <f>+D67-AL67</f>
        <v>0.004000000000019099</v>
      </c>
      <c r="AO67" s="33">
        <f>+AL67+AN67</f>
        <v>634.136</v>
      </c>
      <c r="AP67" s="41">
        <f>+D67-AO67</f>
        <v>0.004000000000019099</v>
      </c>
      <c r="AR67" s="33">
        <f>+AO67+AQ67</f>
        <v>634.136</v>
      </c>
      <c r="AS67" s="33">
        <f>+D67-AR67</f>
        <v>0.004000000000019099</v>
      </c>
      <c r="AU67" s="33">
        <f>+AR67+AT67</f>
        <v>634.136</v>
      </c>
      <c r="AV67" s="33">
        <f>+D67-AU67</f>
        <v>0.004000000000019099</v>
      </c>
      <c r="AX67" s="33">
        <f>+AU67+AW67</f>
        <v>634.136</v>
      </c>
      <c r="AY67" s="33">
        <f>+D67-AX67</f>
        <v>0.004000000000019099</v>
      </c>
    </row>
    <row r="68" spans="1:51" ht="19.5" customHeight="1">
      <c r="A68" s="14" t="s">
        <v>41</v>
      </c>
      <c r="B68" s="15">
        <v>38451</v>
      </c>
      <c r="C68" s="11">
        <v>29.9</v>
      </c>
      <c r="D68" s="8">
        <f>+C68</f>
        <v>29.9</v>
      </c>
      <c r="E68" s="8">
        <f>+D68*$D$66</f>
        <v>4.484999999999999</v>
      </c>
      <c r="F68" s="8">
        <f>+D68*$D$66</f>
        <v>4.484999999999999</v>
      </c>
      <c r="G68" s="8">
        <f>+E68+F68</f>
        <v>8.969999999999999</v>
      </c>
      <c r="H68" s="8">
        <f>+D68-G68</f>
        <v>20.93</v>
      </c>
      <c r="I68" s="8">
        <f>+D68*$D$66</f>
        <v>4.484999999999999</v>
      </c>
      <c r="J68" s="33">
        <f>+G68+I68</f>
        <v>13.454999999999998</v>
      </c>
      <c r="K68" s="33">
        <f>+D68-J68</f>
        <v>16.445</v>
      </c>
      <c r="L68">
        <f>+D68*$D$66</f>
        <v>4.484999999999999</v>
      </c>
      <c r="M68" s="33">
        <f>+J68+L68</f>
        <v>17.939999999999998</v>
      </c>
      <c r="N68" s="33">
        <f>+D68*$D$66</f>
        <v>4.484999999999999</v>
      </c>
      <c r="O68" s="33">
        <f>+M68+N68</f>
        <v>22.424999999999997</v>
      </c>
      <c r="P68" s="33">
        <f>+D68*$D$66</f>
        <v>4.484999999999999</v>
      </c>
      <c r="Q68" s="33">
        <f>+P68+O68</f>
        <v>26.909999999999997</v>
      </c>
      <c r="R68" s="33">
        <f>+D68-Q68</f>
        <v>2.990000000000002</v>
      </c>
      <c r="S68" s="8">
        <v>2.99</v>
      </c>
      <c r="T68" s="33">
        <f t="shared" si="83"/>
        <v>29.9</v>
      </c>
      <c r="U68" s="33">
        <f t="shared" si="84"/>
        <v>0</v>
      </c>
      <c r="W68" s="33">
        <f>+T68+V68</f>
        <v>29.9</v>
      </c>
      <c r="X68" s="33">
        <f>+D68-W68</f>
        <v>0</v>
      </c>
      <c r="Z68" s="33">
        <f>+W68+Y68</f>
        <v>29.9</v>
      </c>
      <c r="AA68" s="33">
        <f>+D68-Z68</f>
        <v>0</v>
      </c>
      <c r="AC68" s="33">
        <f>+Z68+AB68</f>
        <v>29.9</v>
      </c>
      <c r="AD68" s="33">
        <f>+D68-AC68</f>
        <v>0</v>
      </c>
      <c r="AF68" s="33">
        <f>+AC68+AE68</f>
        <v>29.9</v>
      </c>
      <c r="AG68" s="33">
        <f>+D68-AF68</f>
        <v>0</v>
      </c>
      <c r="AI68" s="33">
        <f>+AF68+AH68</f>
        <v>29.9</v>
      </c>
      <c r="AJ68" s="33">
        <f>+D68-AI68</f>
        <v>0</v>
      </c>
      <c r="AL68" s="33">
        <f>+AI68+AK68</f>
        <v>29.9</v>
      </c>
      <c r="AM68" s="33">
        <f>+D68-AL68</f>
        <v>0</v>
      </c>
      <c r="AO68" s="33">
        <f>+AL68+AN68</f>
        <v>29.9</v>
      </c>
      <c r="AP68" s="41">
        <f>+D68-AO68</f>
        <v>0</v>
      </c>
      <c r="AR68" s="33">
        <f>+AO68+AQ68</f>
        <v>29.9</v>
      </c>
      <c r="AS68" s="33">
        <f>+D68-AR68</f>
        <v>0</v>
      </c>
      <c r="AU68" s="33">
        <f>+AR68+AT68</f>
        <v>29.9</v>
      </c>
      <c r="AV68" s="33">
        <f>+D68-AU68</f>
        <v>0</v>
      </c>
      <c r="AX68" s="33">
        <f>+AU68+AW68</f>
        <v>29.9</v>
      </c>
      <c r="AY68" s="33">
        <f>+D68-AX68</f>
        <v>0</v>
      </c>
    </row>
    <row r="69" spans="1:51" ht="19.5" customHeight="1">
      <c r="A69" s="14" t="s">
        <v>30</v>
      </c>
      <c r="B69" s="15">
        <v>38622</v>
      </c>
      <c r="C69" s="11">
        <v>28</v>
      </c>
      <c r="D69" s="8">
        <f>+C69</f>
        <v>28</v>
      </c>
      <c r="E69" s="8">
        <f>+D69*$D$66</f>
        <v>4.2</v>
      </c>
      <c r="F69" s="8">
        <f>+D69*$D$66</f>
        <v>4.2</v>
      </c>
      <c r="G69" s="8">
        <f>+E69+F69</f>
        <v>8.4</v>
      </c>
      <c r="H69" s="8">
        <f>+D69-G69</f>
        <v>19.6</v>
      </c>
      <c r="I69" s="8">
        <f>+D69*$D$66</f>
        <v>4.2</v>
      </c>
      <c r="J69" s="33">
        <f>+G69+I69</f>
        <v>12.600000000000001</v>
      </c>
      <c r="K69" s="33">
        <f>+D69-J69</f>
        <v>15.399999999999999</v>
      </c>
      <c r="L69">
        <f>+D69*$D$66</f>
        <v>4.2</v>
      </c>
      <c r="M69" s="33">
        <f>+J69+L69</f>
        <v>16.8</v>
      </c>
      <c r="N69" s="33">
        <f>+D69*$D$66</f>
        <v>4.2</v>
      </c>
      <c r="O69" s="33">
        <f>+M69+N69</f>
        <v>21</v>
      </c>
      <c r="P69" s="33">
        <f>+D69*$D$66</f>
        <v>4.2</v>
      </c>
      <c r="Q69" s="33">
        <f>+P69+O69</f>
        <v>25.2</v>
      </c>
      <c r="R69" s="33">
        <f>+D69-Q69</f>
        <v>2.8000000000000007</v>
      </c>
      <c r="S69" s="8">
        <v>2.8</v>
      </c>
      <c r="T69" s="33">
        <f t="shared" si="83"/>
        <v>28</v>
      </c>
      <c r="U69" s="33">
        <f t="shared" si="84"/>
        <v>0</v>
      </c>
      <c r="W69" s="33">
        <f>+T69+V69</f>
        <v>28</v>
      </c>
      <c r="X69" s="33">
        <f>+D69-W69</f>
        <v>0</v>
      </c>
      <c r="Z69" s="33">
        <f>+W69+Y69</f>
        <v>28</v>
      </c>
      <c r="AA69" s="33">
        <f>+D69-Z69</f>
        <v>0</v>
      </c>
      <c r="AC69" s="33">
        <f>+Z69+AB69</f>
        <v>28</v>
      </c>
      <c r="AD69" s="33">
        <f>+D69-AC69</f>
        <v>0</v>
      </c>
      <c r="AF69" s="33">
        <f>+AC69+AE69</f>
        <v>28</v>
      </c>
      <c r="AG69" s="33">
        <f>+D69-AF69</f>
        <v>0</v>
      </c>
      <c r="AI69" s="33">
        <f>+AF69+AH69</f>
        <v>28</v>
      </c>
      <c r="AJ69" s="33">
        <f>+D69-AI69</f>
        <v>0</v>
      </c>
      <c r="AL69" s="33">
        <f>+AI69+AK69</f>
        <v>28</v>
      </c>
      <c r="AM69" s="33">
        <f>+D69-AL69</f>
        <v>0</v>
      </c>
      <c r="AO69" s="33">
        <f>+AL69+AN69</f>
        <v>28</v>
      </c>
      <c r="AP69" s="41">
        <f>+D69-AO69</f>
        <v>0</v>
      </c>
      <c r="AR69" s="33">
        <f>+AO69+AQ69</f>
        <v>28</v>
      </c>
      <c r="AS69" s="33">
        <f>+D69-AR69</f>
        <v>0</v>
      </c>
      <c r="AU69" s="33">
        <f>+AR69+AT69</f>
        <v>28</v>
      </c>
      <c r="AV69" s="33">
        <f>+D69-AU69</f>
        <v>0</v>
      </c>
      <c r="AX69" s="33">
        <f>+AU69+AW69</f>
        <v>28</v>
      </c>
      <c r="AY69" s="33">
        <f>+D69-AX69</f>
        <v>0</v>
      </c>
    </row>
    <row r="70" spans="1:51" s="20" customFormat="1" ht="19.5" customHeight="1">
      <c r="A70" s="12"/>
      <c r="B70" s="13"/>
      <c r="C70" s="9"/>
      <c r="D70" s="21">
        <f aca="true" t="shared" si="86" ref="D70:K70">SUM(D67:D69)</f>
        <v>692.04</v>
      </c>
      <c r="E70" s="21">
        <f t="shared" si="86"/>
        <v>198.92699999999996</v>
      </c>
      <c r="F70" s="21">
        <f t="shared" si="86"/>
        <v>103.806</v>
      </c>
      <c r="G70" s="21">
        <f t="shared" si="86"/>
        <v>302.73299999999995</v>
      </c>
      <c r="H70" s="21">
        <f t="shared" si="86"/>
        <v>389.307</v>
      </c>
      <c r="I70" s="21">
        <f t="shared" si="86"/>
        <v>103.806</v>
      </c>
      <c r="J70" s="21">
        <f t="shared" si="86"/>
        <v>406.539</v>
      </c>
      <c r="K70" s="21">
        <f t="shared" si="86"/>
        <v>285.501</v>
      </c>
      <c r="L70" s="21">
        <f aca="true" t="shared" si="87" ref="L70:Q70">SUM(L67:L69)</f>
        <v>103.806</v>
      </c>
      <c r="M70" s="21">
        <f t="shared" si="87"/>
        <v>510.34499999999997</v>
      </c>
      <c r="N70" s="21">
        <f t="shared" si="87"/>
        <v>103.806</v>
      </c>
      <c r="O70" s="21">
        <f t="shared" si="87"/>
        <v>614.151</v>
      </c>
      <c r="P70" s="21">
        <f t="shared" si="87"/>
        <v>72.095</v>
      </c>
      <c r="Q70" s="21">
        <f t="shared" si="87"/>
        <v>686.246</v>
      </c>
      <c r="R70" s="21">
        <f aca="true" t="shared" si="88" ref="R70:AG70">SUM(R67:R69)</f>
        <v>5.794000000000022</v>
      </c>
      <c r="S70" s="21">
        <f t="shared" si="88"/>
        <v>5.79</v>
      </c>
      <c r="T70" s="21">
        <f t="shared" si="88"/>
        <v>692.036</v>
      </c>
      <c r="U70" s="21">
        <f t="shared" si="88"/>
        <v>0.004000000000019099</v>
      </c>
      <c r="V70" s="21">
        <f t="shared" si="88"/>
        <v>0</v>
      </c>
      <c r="W70" s="21">
        <f t="shared" si="88"/>
        <v>692.036</v>
      </c>
      <c r="X70" s="21">
        <f t="shared" si="88"/>
        <v>0.004000000000019099</v>
      </c>
      <c r="Y70" s="21">
        <f t="shared" si="88"/>
        <v>0</v>
      </c>
      <c r="Z70" s="21">
        <f t="shared" si="88"/>
        <v>692.036</v>
      </c>
      <c r="AA70" s="21">
        <f t="shared" si="88"/>
        <v>0.004000000000019099</v>
      </c>
      <c r="AB70" s="21">
        <f t="shared" si="88"/>
        <v>0</v>
      </c>
      <c r="AC70" s="21">
        <f t="shared" si="88"/>
        <v>692.036</v>
      </c>
      <c r="AD70" s="21">
        <f t="shared" si="88"/>
        <v>0.004000000000019099</v>
      </c>
      <c r="AE70" s="21">
        <f t="shared" si="88"/>
        <v>0</v>
      </c>
      <c r="AF70" s="21">
        <f t="shared" si="88"/>
        <v>692.036</v>
      </c>
      <c r="AG70" s="21">
        <f t="shared" si="88"/>
        <v>0.004000000000019099</v>
      </c>
      <c r="AH70" s="21">
        <f aca="true" t="shared" si="89" ref="AH70:AR70">SUM(AH67:AH69)</f>
        <v>0</v>
      </c>
      <c r="AI70" s="21">
        <f t="shared" si="89"/>
        <v>692.036</v>
      </c>
      <c r="AJ70" s="21">
        <f t="shared" si="89"/>
        <v>0.004000000000019099</v>
      </c>
      <c r="AK70" s="21">
        <f t="shared" si="89"/>
        <v>0</v>
      </c>
      <c r="AL70" s="21">
        <f t="shared" si="89"/>
        <v>692.036</v>
      </c>
      <c r="AM70" s="21">
        <f t="shared" si="89"/>
        <v>0.004000000000019099</v>
      </c>
      <c r="AN70" s="21">
        <f t="shared" si="89"/>
        <v>0</v>
      </c>
      <c r="AO70" s="21">
        <f t="shared" si="89"/>
        <v>692.036</v>
      </c>
      <c r="AP70" s="21">
        <f t="shared" si="89"/>
        <v>0.004000000000019099</v>
      </c>
      <c r="AQ70" s="21">
        <f t="shared" si="89"/>
        <v>0</v>
      </c>
      <c r="AR70" s="21">
        <f t="shared" si="89"/>
        <v>692.036</v>
      </c>
      <c r="AS70" s="21">
        <f aca="true" t="shared" si="90" ref="AS70:AY70">SUM(AS67:AS69)</f>
        <v>0.004000000000019099</v>
      </c>
      <c r="AT70" s="46">
        <f t="shared" si="90"/>
        <v>0</v>
      </c>
      <c r="AU70" s="21">
        <f t="shared" si="90"/>
        <v>692.036</v>
      </c>
      <c r="AV70" s="21">
        <f t="shared" si="90"/>
        <v>0.004000000000019099</v>
      </c>
      <c r="AW70" s="21">
        <f t="shared" si="90"/>
        <v>0</v>
      </c>
      <c r="AX70" s="21">
        <f t="shared" si="90"/>
        <v>692.036</v>
      </c>
      <c r="AY70" s="21">
        <f t="shared" si="90"/>
        <v>0.004000000000019099</v>
      </c>
    </row>
    <row r="71" spans="1:46" s="20" customFormat="1" ht="19.5" customHeight="1">
      <c r="A71" s="12"/>
      <c r="B71" s="13"/>
      <c r="C71" s="9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47"/>
    </row>
    <row r="72" spans="1:46" s="20" customFormat="1" ht="19.5" customHeight="1">
      <c r="A72" s="12" t="s">
        <v>92</v>
      </c>
      <c r="B72" s="13"/>
      <c r="C72" s="9"/>
      <c r="D72" s="43">
        <v>0.2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T72" s="47"/>
    </row>
    <row r="73" spans="1:51" ht="19.5" customHeight="1">
      <c r="A73" s="42" t="s">
        <v>91</v>
      </c>
      <c r="B73" s="15">
        <v>43453</v>
      </c>
      <c r="C73" s="38"/>
      <c r="D73" s="8">
        <v>2806</v>
      </c>
      <c r="J73" s="33"/>
      <c r="K73" s="33"/>
      <c r="L73" s="8"/>
      <c r="M73" s="33"/>
      <c r="N73" s="33"/>
      <c r="O73" s="33"/>
      <c r="P73" s="33"/>
      <c r="Q73" s="33"/>
      <c r="R73" s="33"/>
      <c r="T73" s="33"/>
      <c r="U73" s="33"/>
      <c r="V73" s="8"/>
      <c r="W73" s="33"/>
      <c r="X73" s="33"/>
      <c r="Y73" s="8"/>
      <c r="Z73" s="33"/>
      <c r="AA73" s="33"/>
      <c r="AC73" s="33"/>
      <c r="AD73" s="33"/>
      <c r="AF73" s="33"/>
      <c r="AG73" s="33"/>
      <c r="AI73" s="33"/>
      <c r="AJ73" s="33"/>
      <c r="AL73" s="33"/>
      <c r="AM73" s="33"/>
      <c r="AN73">
        <f>+D73*0.2</f>
        <v>561.2</v>
      </c>
      <c r="AO73" s="33">
        <f>+AL73+AN73</f>
        <v>561.2</v>
      </c>
      <c r="AP73" s="41">
        <f>+D73-AO73</f>
        <v>2244.8</v>
      </c>
      <c r="AQ73" s="33">
        <f>+D73*D72</f>
        <v>561.2</v>
      </c>
      <c r="AR73" s="33">
        <f>+AO73+AQ73</f>
        <v>1122.4</v>
      </c>
      <c r="AS73" s="33">
        <f>+D73-AR73</f>
        <v>1683.6</v>
      </c>
      <c r="AT73" s="45">
        <f>+D73*D72</f>
        <v>561.2</v>
      </c>
      <c r="AU73" s="33">
        <f>+AR73+AT73</f>
        <v>1683.6000000000001</v>
      </c>
      <c r="AV73" s="33">
        <f>+D73-AU73</f>
        <v>1122.3999999999999</v>
      </c>
      <c r="AW73">
        <f>+D73*$D$72</f>
        <v>561.2</v>
      </c>
      <c r="AX73" s="33">
        <f>+AU73+AW73</f>
        <v>2244.8</v>
      </c>
      <c r="AY73" s="33">
        <f>+D73-AX73</f>
        <v>561.1999999999998</v>
      </c>
    </row>
    <row r="74" spans="1:51" ht="19.5" customHeight="1">
      <c r="A74" s="42" t="s">
        <v>102</v>
      </c>
      <c r="B74" s="15">
        <v>43917</v>
      </c>
      <c r="C74" s="38"/>
      <c r="D74" s="8">
        <f>129*1.22</f>
        <v>157.38</v>
      </c>
      <c r="J74" s="33"/>
      <c r="K74" s="33"/>
      <c r="L74" s="8"/>
      <c r="M74" s="33"/>
      <c r="N74" s="33"/>
      <c r="O74" s="33"/>
      <c r="P74" s="33"/>
      <c r="Q74" s="33"/>
      <c r="R74" s="33"/>
      <c r="T74" s="33"/>
      <c r="U74" s="33"/>
      <c r="V74" s="8"/>
      <c r="W74" s="33"/>
      <c r="X74" s="33"/>
      <c r="Y74" s="8"/>
      <c r="Z74" s="33"/>
      <c r="AA74" s="33"/>
      <c r="AC74" s="33"/>
      <c r="AD74" s="33"/>
      <c r="AF74" s="33"/>
      <c r="AG74" s="33"/>
      <c r="AI74" s="33"/>
      <c r="AJ74" s="33"/>
      <c r="AL74" s="33"/>
      <c r="AM74" s="33"/>
      <c r="AO74" s="33"/>
      <c r="AP74" s="41"/>
      <c r="AQ74" s="33"/>
      <c r="AR74" s="33"/>
      <c r="AS74" s="33"/>
      <c r="AT74" s="45">
        <f>+D74*D72</f>
        <v>31.476</v>
      </c>
      <c r="AU74" s="33">
        <f>+AR74+AT74</f>
        <v>31.476</v>
      </c>
      <c r="AV74" s="33">
        <f>+D74-AU74</f>
        <v>125.904</v>
      </c>
      <c r="AW74">
        <f>+D74*$D$72</f>
        <v>31.476</v>
      </c>
      <c r="AX74" s="33">
        <f>+AU74+AW74</f>
        <v>62.952</v>
      </c>
      <c r="AY74" s="33">
        <f>+D74-AX74</f>
        <v>94.428</v>
      </c>
    </row>
    <row r="75" spans="1:51" ht="19.5" customHeight="1">
      <c r="A75" s="42" t="s">
        <v>103</v>
      </c>
      <c r="B75" s="15">
        <v>43936</v>
      </c>
      <c r="C75" s="38"/>
      <c r="D75" s="8">
        <v>264.94</v>
      </c>
      <c r="J75" s="33"/>
      <c r="K75" s="33"/>
      <c r="L75" s="8"/>
      <c r="M75" s="33"/>
      <c r="N75" s="33"/>
      <c r="O75" s="33"/>
      <c r="P75" s="33"/>
      <c r="Q75" s="33"/>
      <c r="R75" s="33"/>
      <c r="T75" s="33"/>
      <c r="U75" s="33"/>
      <c r="V75" s="8"/>
      <c r="W75" s="33"/>
      <c r="X75" s="33"/>
      <c r="Y75" s="8"/>
      <c r="Z75" s="33"/>
      <c r="AA75" s="33"/>
      <c r="AC75" s="33"/>
      <c r="AD75" s="33"/>
      <c r="AF75" s="33"/>
      <c r="AG75" s="33"/>
      <c r="AI75" s="33"/>
      <c r="AJ75" s="33"/>
      <c r="AL75" s="33"/>
      <c r="AM75" s="33"/>
      <c r="AO75" s="33"/>
      <c r="AP75" s="41"/>
      <c r="AQ75" s="33"/>
      <c r="AR75" s="33"/>
      <c r="AS75" s="33"/>
      <c r="AT75" s="45">
        <f>+D75*D72</f>
        <v>52.988</v>
      </c>
      <c r="AU75" s="33">
        <f>+AR75+AT75</f>
        <v>52.988</v>
      </c>
      <c r="AV75" s="33">
        <f>+D75-AU75</f>
        <v>211.952</v>
      </c>
      <c r="AW75">
        <f>+D75*$D$72</f>
        <v>52.988</v>
      </c>
      <c r="AX75" s="33">
        <f>+AU75+AW75</f>
        <v>105.976</v>
      </c>
      <c r="AY75" s="33">
        <f>+D75-AX75</f>
        <v>158.964</v>
      </c>
    </row>
    <row r="76" spans="1:51" ht="19.5" customHeight="1">
      <c r="A76" s="42" t="s">
        <v>104</v>
      </c>
      <c r="B76" s="15">
        <v>44013</v>
      </c>
      <c r="C76" s="38"/>
      <c r="D76" s="8">
        <v>419.86</v>
      </c>
      <c r="J76" s="33"/>
      <c r="K76" s="33"/>
      <c r="L76" s="8"/>
      <c r="M76" s="33"/>
      <c r="N76" s="33"/>
      <c r="O76" s="33"/>
      <c r="P76" s="33"/>
      <c r="Q76" s="33"/>
      <c r="R76" s="33"/>
      <c r="T76" s="33"/>
      <c r="U76" s="33"/>
      <c r="V76" s="8"/>
      <c r="W76" s="33"/>
      <c r="X76" s="33"/>
      <c r="Y76" s="8"/>
      <c r="Z76" s="33"/>
      <c r="AA76" s="33"/>
      <c r="AC76" s="33"/>
      <c r="AD76" s="33"/>
      <c r="AF76" s="33"/>
      <c r="AG76" s="33"/>
      <c r="AI76" s="33"/>
      <c r="AJ76" s="33"/>
      <c r="AL76" s="33"/>
      <c r="AM76" s="33"/>
      <c r="AO76" s="33"/>
      <c r="AP76" s="41"/>
      <c r="AQ76" s="33"/>
      <c r="AR76" s="33"/>
      <c r="AS76" s="33"/>
      <c r="AT76" s="45">
        <f>+D76*D72</f>
        <v>83.97200000000001</v>
      </c>
      <c r="AU76" s="33">
        <f>+AR76+AT76</f>
        <v>83.97200000000001</v>
      </c>
      <c r="AV76" s="33">
        <f>+D76-AU76</f>
        <v>335.88800000000003</v>
      </c>
      <c r="AW76">
        <f>+D76*$D$72</f>
        <v>83.97200000000001</v>
      </c>
      <c r="AX76" s="33">
        <f>+AU76+AW76</f>
        <v>167.94400000000002</v>
      </c>
      <c r="AY76" s="33">
        <f>+D76-AX76</f>
        <v>251.916</v>
      </c>
    </row>
    <row r="77" spans="1:51" ht="19.5" customHeight="1">
      <c r="A77" s="42" t="s">
        <v>102</v>
      </c>
      <c r="B77" s="15">
        <v>44181</v>
      </c>
      <c r="C77" s="38"/>
      <c r="D77" s="8">
        <v>157.38</v>
      </c>
      <c r="J77" s="33"/>
      <c r="K77" s="33"/>
      <c r="L77" s="8"/>
      <c r="M77" s="33"/>
      <c r="N77" s="33"/>
      <c r="O77" s="33"/>
      <c r="P77" s="33"/>
      <c r="Q77" s="33"/>
      <c r="R77" s="33"/>
      <c r="T77" s="33"/>
      <c r="U77" s="33"/>
      <c r="V77" s="8"/>
      <c r="W77" s="33"/>
      <c r="X77" s="33"/>
      <c r="Y77" s="8"/>
      <c r="Z77" s="33"/>
      <c r="AA77" s="33"/>
      <c r="AC77" s="33"/>
      <c r="AD77" s="33"/>
      <c r="AF77" s="33"/>
      <c r="AG77" s="33"/>
      <c r="AI77" s="33"/>
      <c r="AJ77" s="33"/>
      <c r="AL77" s="33"/>
      <c r="AM77" s="33"/>
      <c r="AO77" s="33"/>
      <c r="AP77" s="41"/>
      <c r="AQ77" s="33"/>
      <c r="AR77" s="33"/>
      <c r="AS77" s="33"/>
      <c r="AT77" s="45">
        <f>+D77*D72</f>
        <v>31.476</v>
      </c>
      <c r="AU77" s="33">
        <f>+AR77+AT77</f>
        <v>31.476</v>
      </c>
      <c r="AV77" s="33">
        <f>+D77-AU77</f>
        <v>125.904</v>
      </c>
      <c r="AW77">
        <f>+D77*$D$72</f>
        <v>31.476</v>
      </c>
      <c r="AX77" s="33">
        <f>+AU77+AW77</f>
        <v>62.952</v>
      </c>
      <c r="AY77" s="33">
        <f>+D77-AX77</f>
        <v>94.428</v>
      </c>
    </row>
    <row r="78" spans="1:51" ht="12.75">
      <c r="A78" s="16"/>
      <c r="B78" s="16"/>
      <c r="D78" s="21">
        <f>SUM(D73:D77)</f>
        <v>3805.5600000000004</v>
      </c>
      <c r="E78" s="21">
        <f aca="true" t="shared" si="91" ref="E78:AS78">SUM(E73:E76)</f>
        <v>0</v>
      </c>
      <c r="F78" s="21">
        <f t="shared" si="91"/>
        <v>0</v>
      </c>
      <c r="G78" s="21">
        <f t="shared" si="91"/>
        <v>0</v>
      </c>
      <c r="H78" s="21">
        <f t="shared" si="91"/>
        <v>0</v>
      </c>
      <c r="I78" s="21">
        <f t="shared" si="91"/>
        <v>0</v>
      </c>
      <c r="J78" s="21">
        <f t="shared" si="91"/>
        <v>0</v>
      </c>
      <c r="K78" s="21">
        <f t="shared" si="91"/>
        <v>0</v>
      </c>
      <c r="L78" s="21">
        <f t="shared" si="91"/>
        <v>0</v>
      </c>
      <c r="M78" s="21">
        <f t="shared" si="91"/>
        <v>0</v>
      </c>
      <c r="N78" s="21">
        <f t="shared" si="91"/>
        <v>0</v>
      </c>
      <c r="O78" s="21">
        <f t="shared" si="91"/>
        <v>0</v>
      </c>
      <c r="P78" s="21">
        <f t="shared" si="91"/>
        <v>0</v>
      </c>
      <c r="Q78" s="21">
        <f t="shared" si="91"/>
        <v>0</v>
      </c>
      <c r="R78" s="21">
        <f t="shared" si="91"/>
        <v>0</v>
      </c>
      <c r="S78" s="21">
        <f t="shared" si="91"/>
        <v>0</v>
      </c>
      <c r="T78" s="21">
        <f t="shared" si="91"/>
        <v>0</v>
      </c>
      <c r="U78" s="21">
        <f t="shared" si="91"/>
        <v>0</v>
      </c>
      <c r="V78" s="21">
        <f t="shared" si="91"/>
        <v>0</v>
      </c>
      <c r="W78" s="21">
        <f t="shared" si="91"/>
        <v>0</v>
      </c>
      <c r="X78" s="21">
        <f t="shared" si="91"/>
        <v>0</v>
      </c>
      <c r="Y78" s="21">
        <f t="shared" si="91"/>
        <v>0</v>
      </c>
      <c r="Z78" s="21">
        <f t="shared" si="91"/>
        <v>0</v>
      </c>
      <c r="AA78" s="21">
        <f t="shared" si="91"/>
        <v>0</v>
      </c>
      <c r="AB78" s="21">
        <f t="shared" si="91"/>
        <v>0</v>
      </c>
      <c r="AC78" s="21">
        <f t="shared" si="91"/>
        <v>0</v>
      </c>
      <c r="AD78" s="21">
        <f t="shared" si="91"/>
        <v>0</v>
      </c>
      <c r="AE78" s="21">
        <f t="shared" si="91"/>
        <v>0</v>
      </c>
      <c r="AF78" s="21">
        <f t="shared" si="91"/>
        <v>0</v>
      </c>
      <c r="AG78" s="21">
        <f t="shared" si="91"/>
        <v>0</v>
      </c>
      <c r="AH78" s="21">
        <f t="shared" si="91"/>
        <v>0</v>
      </c>
      <c r="AI78" s="21">
        <f t="shared" si="91"/>
        <v>0</v>
      </c>
      <c r="AJ78" s="21">
        <f t="shared" si="91"/>
        <v>0</v>
      </c>
      <c r="AK78" s="21">
        <f t="shared" si="91"/>
        <v>0</v>
      </c>
      <c r="AL78" s="21">
        <f t="shared" si="91"/>
        <v>0</v>
      </c>
      <c r="AM78" s="21">
        <f t="shared" si="91"/>
        <v>0</v>
      </c>
      <c r="AN78" s="21">
        <f t="shared" si="91"/>
        <v>561.2</v>
      </c>
      <c r="AO78" s="21">
        <f t="shared" si="91"/>
        <v>561.2</v>
      </c>
      <c r="AP78" s="21">
        <f t="shared" si="91"/>
        <v>2244.8</v>
      </c>
      <c r="AQ78" s="21">
        <f t="shared" si="91"/>
        <v>561.2</v>
      </c>
      <c r="AR78" s="21">
        <f t="shared" si="91"/>
        <v>1122.4</v>
      </c>
      <c r="AS78" s="21">
        <f t="shared" si="91"/>
        <v>1683.6</v>
      </c>
      <c r="AT78" s="21">
        <f aca="true" t="shared" si="92" ref="AT78:AY78">SUM(AT73:AT77)</f>
        <v>761.112</v>
      </c>
      <c r="AU78" s="21">
        <f t="shared" si="92"/>
        <v>1883.5120000000002</v>
      </c>
      <c r="AV78" s="21">
        <f t="shared" si="92"/>
        <v>1922.0479999999998</v>
      </c>
      <c r="AW78" s="21">
        <f t="shared" si="92"/>
        <v>761.112</v>
      </c>
      <c r="AX78" s="21">
        <f t="shared" si="92"/>
        <v>2644.6240000000007</v>
      </c>
      <c r="AY78" s="21">
        <f t="shared" si="92"/>
        <v>1160.9359999999997</v>
      </c>
    </row>
    <row r="79" spans="1:42" ht="12.75">
      <c r="A79" s="16"/>
      <c r="B79" s="16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:51" s="27" customFormat="1" ht="20.25" customHeight="1">
      <c r="A80" s="27" t="s">
        <v>47</v>
      </c>
      <c r="D80" s="28">
        <f>+D42+D58+D65+D70+D78</f>
        <v>70809.9344602922</v>
      </c>
      <c r="E80" s="28">
        <f aca="true" t="shared" si="93" ref="E80:AR80">+E42+E58+E65+E70+E78</f>
        <v>30079.68446029221</v>
      </c>
      <c r="F80" s="28">
        <f t="shared" si="93"/>
        <v>1597.962</v>
      </c>
      <c r="G80" s="28">
        <f t="shared" si="93"/>
        <v>31677.64646029221</v>
      </c>
      <c r="H80" s="28">
        <f t="shared" si="93"/>
        <v>1922.7989999999998</v>
      </c>
      <c r="I80" s="28">
        <f t="shared" si="93"/>
        <v>932.7690000000001</v>
      </c>
      <c r="J80" s="28">
        <f t="shared" si="93"/>
        <v>32610.415460292214</v>
      </c>
      <c r="K80" s="28">
        <f t="shared" si="93"/>
        <v>1195.73</v>
      </c>
      <c r="L80" s="28">
        <f t="shared" si="93"/>
        <v>2182.6890000000003</v>
      </c>
      <c r="M80" s="28">
        <f t="shared" si="93"/>
        <v>34001.10446029222</v>
      </c>
      <c r="N80" s="28">
        <f t="shared" si="93"/>
        <v>810.177</v>
      </c>
      <c r="O80" s="28">
        <f t="shared" si="93"/>
        <v>34811.281460292215</v>
      </c>
      <c r="P80" s="28">
        <f t="shared" si="93"/>
        <v>1577.9420000000002</v>
      </c>
      <c r="Q80" s="28">
        <f t="shared" si="93"/>
        <v>36389.22346029222</v>
      </c>
      <c r="R80" s="28">
        <f t="shared" si="93"/>
        <v>4652.682</v>
      </c>
      <c r="S80" s="28">
        <f t="shared" si="93"/>
        <v>2695.8370000000004</v>
      </c>
      <c r="T80" s="28">
        <f t="shared" si="93"/>
        <v>39085.06046029222</v>
      </c>
      <c r="U80" s="28">
        <f t="shared" si="93"/>
        <v>8076.945</v>
      </c>
      <c r="V80" s="28">
        <f t="shared" si="93"/>
        <v>2790.8570000000004</v>
      </c>
      <c r="W80" s="28">
        <f t="shared" si="93"/>
        <v>41787.08746029221</v>
      </c>
      <c r="X80" s="28">
        <f t="shared" si="93"/>
        <v>5374.917999999999</v>
      </c>
      <c r="Y80" s="28">
        <f t="shared" si="93"/>
        <v>3003.472</v>
      </c>
      <c r="Z80" s="28">
        <f t="shared" si="93"/>
        <v>44790.559460292214</v>
      </c>
      <c r="AA80" s="28">
        <f t="shared" si="93"/>
        <v>8381.596000000001</v>
      </c>
      <c r="AB80" s="28">
        <f t="shared" si="93"/>
        <v>4819.593999999999</v>
      </c>
      <c r="AC80" s="28">
        <f t="shared" si="93"/>
        <v>49610.15346029221</v>
      </c>
      <c r="AD80" s="28">
        <f t="shared" si="93"/>
        <v>12745.462</v>
      </c>
      <c r="AE80" s="28">
        <f t="shared" si="93"/>
        <v>3984.4419999999996</v>
      </c>
      <c r="AF80" s="28">
        <f t="shared" si="93"/>
        <v>53594.59546029222</v>
      </c>
      <c r="AG80" s="28">
        <f t="shared" si="93"/>
        <v>8761.02</v>
      </c>
      <c r="AH80" s="28">
        <f t="shared" si="93"/>
        <v>2808.636</v>
      </c>
      <c r="AI80" s="28">
        <f t="shared" si="93"/>
        <v>56403.23146029222</v>
      </c>
      <c r="AJ80" s="28">
        <f t="shared" si="93"/>
        <v>6193.9439999999995</v>
      </c>
      <c r="AK80" s="28">
        <f t="shared" si="93"/>
        <v>2796.656</v>
      </c>
      <c r="AL80" s="28">
        <f t="shared" si="93"/>
        <v>59199.88746029222</v>
      </c>
      <c r="AM80" s="28">
        <f t="shared" si="93"/>
        <v>3397.2879999999996</v>
      </c>
      <c r="AN80" s="28">
        <f t="shared" si="93"/>
        <v>3269.026</v>
      </c>
      <c r="AO80" s="28">
        <f t="shared" si="93"/>
        <v>62468.91346029221</v>
      </c>
      <c r="AP80" s="28">
        <f t="shared" si="93"/>
        <v>2934.2620000000006</v>
      </c>
      <c r="AQ80" s="28">
        <f t="shared" si="93"/>
        <v>1327.786</v>
      </c>
      <c r="AR80" s="28">
        <f t="shared" si="93"/>
        <v>63796.69946029222</v>
      </c>
      <c r="AS80" s="28">
        <f aca="true" t="shared" si="94" ref="AS80:AY80">+AS42+AS58+AS65+AS70+AS78</f>
        <v>2470.236</v>
      </c>
      <c r="AT80" s="48">
        <f t="shared" si="94"/>
        <v>1678.7858</v>
      </c>
      <c r="AU80" s="28">
        <f t="shared" si="94"/>
        <v>65475.485260292226</v>
      </c>
      <c r="AV80" s="28">
        <f t="shared" si="94"/>
        <v>5334.449199999999</v>
      </c>
      <c r="AW80" s="28">
        <f t="shared" si="94"/>
        <v>1678.7858</v>
      </c>
      <c r="AX80" s="28">
        <f t="shared" si="94"/>
        <v>67154.27106029223</v>
      </c>
      <c r="AY80" s="28">
        <f t="shared" si="94"/>
        <v>3655.6633999999995</v>
      </c>
    </row>
  </sheetData>
  <sheetProtection/>
  <mergeCells count="51">
    <mergeCell ref="AP1:AP2"/>
    <mergeCell ref="AF1:AF2"/>
    <mergeCell ref="AG1:AG2"/>
    <mergeCell ref="AQ1:AQ2"/>
    <mergeCell ref="AR1:AR2"/>
    <mergeCell ref="AS1:AS2"/>
    <mergeCell ref="AK1:AK2"/>
    <mergeCell ref="AL1:AL2"/>
    <mergeCell ref="AM1:AM2"/>
    <mergeCell ref="AN1:AN2"/>
    <mergeCell ref="AO1:AO2"/>
    <mergeCell ref="T1:T2"/>
    <mergeCell ref="U1:U2"/>
    <mergeCell ref="Q1:Q2"/>
    <mergeCell ref="AH1:AH2"/>
    <mergeCell ref="AI1:AI2"/>
    <mergeCell ref="AJ1:AJ2"/>
    <mergeCell ref="AB1:AB2"/>
    <mergeCell ref="AC1:AC2"/>
    <mergeCell ref="AD1:AD2"/>
    <mergeCell ref="AE1:AE2"/>
    <mergeCell ref="A1:A2"/>
    <mergeCell ref="B1:B2"/>
    <mergeCell ref="C1:C2"/>
    <mergeCell ref="D1:D2"/>
    <mergeCell ref="H1:H2"/>
    <mergeCell ref="I1:I2"/>
    <mergeCell ref="E1:E2"/>
    <mergeCell ref="F1:F2"/>
    <mergeCell ref="G1:G2"/>
    <mergeCell ref="L1:L2"/>
    <mergeCell ref="J1:J2"/>
    <mergeCell ref="K1:K2"/>
    <mergeCell ref="Y1:Y2"/>
    <mergeCell ref="N1:N2"/>
    <mergeCell ref="M1:M2"/>
    <mergeCell ref="V1:V2"/>
    <mergeCell ref="W1:W2"/>
    <mergeCell ref="O1:O2"/>
    <mergeCell ref="S1:S2"/>
    <mergeCell ref="Z1:Z2"/>
    <mergeCell ref="AA1:AA2"/>
    <mergeCell ref="X1:X2"/>
    <mergeCell ref="P1:P2"/>
    <mergeCell ref="R1:R2"/>
    <mergeCell ref="AW1:AW2"/>
    <mergeCell ref="AX1:AX2"/>
    <mergeCell ref="AY1:AY2"/>
    <mergeCell ref="AT1:AT2"/>
    <mergeCell ref="AU1:AU2"/>
    <mergeCell ref="AV1:AV2"/>
  </mergeCells>
  <printOptions/>
  <pageMargins left="0.75" right="0.75" top="1" bottom="0.78" header="0.5" footer="0.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Amministrazione</cp:lastModifiedBy>
  <cp:lastPrinted>2022-03-31T14:29:20Z</cp:lastPrinted>
  <dcterms:created xsi:type="dcterms:W3CDTF">2003-03-29T08:04:24Z</dcterms:created>
  <dcterms:modified xsi:type="dcterms:W3CDTF">2022-03-31T15:09:53Z</dcterms:modified>
  <cp:category/>
  <cp:version/>
  <cp:contentType/>
  <cp:contentStatus/>
</cp:coreProperties>
</file>